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F:\TL_UBND\PHONG KT\NAM 2026\QUYET TOAN NAM 2025\HO SO KY HOP THU 8\"/>
    </mc:Choice>
  </mc:AlternateContent>
  <xr:revisionPtr revIDLastSave="0" documentId="8_{B0025C73-F179-4002-8883-D6E7011E99C8}" xr6:coauthVersionLast="47" xr6:coauthVersionMax="47" xr10:uidLastSave="{00000000-0000-0000-0000-000000000000}"/>
  <bookViews>
    <workbookView xWindow="-120" yWindow="-120" windowWidth="29040" windowHeight="15720" firstSheet="1" activeTab="1" xr2:uid="{00000000-000D-0000-FFFF-FFFF00000000}"/>
  </bookViews>
  <sheets>
    <sheet name="58" sheetId="4" state="hidden" r:id="rId1"/>
    <sheet name="PB 01" sheetId="1" r:id="rId2"/>
    <sheet name="PB 02" sheetId="12" r:id="rId3"/>
    <sheet name="PB 03" sheetId="13" r:id="rId4"/>
    <sheet name="62" sheetId="14" state="hidden" r:id="rId5"/>
    <sheet name="63" sheetId="15" state="hidden" r:id="rId6"/>
    <sheet name="64" sheetId="16" state="hidden" r:id="rId7"/>
    <sheet name="66" sheetId="18" state="hidden" r:id="rId8"/>
    <sheet name="67" sheetId="19" state="hidden" r:id="rId9"/>
    <sheet name="69" sheetId="2" state="hidden" r:id="rId10"/>
    <sheet name="00000000" sheetId="11" state="veryHidden" r:id="rId11"/>
    <sheet name="72" sheetId="26" state="hidden" r:id="rId12"/>
    <sheet name="Sheet1" sheetId="27" state="hidden" r:id="rId13"/>
  </sheets>
  <definedNames>
    <definedName name="loai_74" localSheetId="11">'72'!$K$1</definedName>
    <definedName name="loai_74_name" localSheetId="11">'72'!$A$2</definedName>
    <definedName name="_xlnm.Print_Area" localSheetId="0">'58'!$A$1:$M$76</definedName>
    <definedName name="_xlnm.Print_Area" localSheetId="4">'62'!$A$1:$H$104</definedName>
    <definedName name="_xlnm.Print_Area" localSheetId="5">'63'!$A$1:$G$433</definedName>
    <definedName name="_xlnm.Print_Area" localSheetId="6">'64'!$A$1:$G$201</definedName>
    <definedName name="_xlnm.Print_Area" localSheetId="7">'66'!$A$1:$E$33</definedName>
    <definedName name="_xlnm.Print_Area" localSheetId="8">'67'!$A$1:$G$26</definedName>
    <definedName name="_xlnm.Print_Area" localSheetId="9">'69'!$A$1:$I$27</definedName>
    <definedName name="_xlnm.Print_Area" localSheetId="11">'72'!$A$1:$N$23</definedName>
    <definedName name="_xlnm.Print_Area" localSheetId="2">'PB 02'!$A$1:$K$129</definedName>
    <definedName name="_xlnm.Print_Area" localSheetId="3">'PB 03'!$A$1:$I$62</definedName>
    <definedName name="_xlnm.Print_Titles" localSheetId="7">'66'!$6:$7</definedName>
    <definedName name="_xlnm.Print_Titles" localSheetId="8">'67'!$7:$8</definedName>
    <definedName name="_xlnm.Print_Titles" localSheetId="9">'69'!$6:$9</definedName>
    <definedName name="_xlnm.Print_Titles" localSheetId="2">'PB 02'!$1:$9</definedName>
    <definedName name="_xlnm.Print_Titl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3" l="1"/>
  <c r="J46" i="12" l="1"/>
  <c r="K46" i="12"/>
  <c r="G10" i="15" l="1"/>
  <c r="G420" i="15"/>
  <c r="F13" i="2"/>
  <c r="G305" i="15"/>
  <c r="E11" i="14" l="1"/>
  <c r="E10" i="14" s="1"/>
  <c r="H9" i="14"/>
  <c r="E22" i="14"/>
  <c r="E21" i="14" s="1"/>
  <c r="E17" i="14"/>
  <c r="G22" i="14" l="1"/>
  <c r="G21" i="14" s="1"/>
  <c r="I21" i="14" l="1"/>
  <c r="I22" i="14" s="1"/>
  <c r="G9" i="14"/>
  <c r="F9" i="14" l="1"/>
  <c r="E9" i="14"/>
  <c r="F11" i="14"/>
  <c r="G11" i="14"/>
  <c r="H11" i="14"/>
  <c r="F10" i="2" l="1"/>
  <c r="F22" i="2"/>
  <c r="H20" i="1" l="1"/>
  <c r="F20" i="1" s="1"/>
  <c r="E48" i="13" l="1"/>
  <c r="E121" i="12"/>
  <c r="J16" i="27"/>
  <c r="L15" i="26"/>
  <c r="L16" i="26"/>
  <c r="L14" i="26"/>
  <c r="J15" i="26"/>
  <c r="J16" i="26"/>
  <c r="J14" i="26"/>
  <c r="L11" i="26"/>
  <c r="K11" i="26"/>
  <c r="J11" i="26" l="1"/>
  <c r="I11" i="26"/>
  <c r="H11" i="26"/>
  <c r="G11" i="26"/>
  <c r="F11" i="26"/>
  <c r="E11" i="26"/>
  <c r="D11" i="26"/>
  <c r="C11" i="26"/>
  <c r="J13" i="27"/>
  <c r="E13" i="27"/>
  <c r="E12" i="27"/>
  <c r="I12" i="27"/>
  <c r="H12" i="27"/>
  <c r="G12" i="27"/>
  <c r="F12" i="27"/>
  <c r="E11" i="27"/>
  <c r="D11" i="27"/>
  <c r="C11" i="27"/>
  <c r="D10" i="27"/>
  <c r="E10" i="27"/>
  <c r="F10" i="27"/>
  <c r="G10" i="27"/>
  <c r="H10" i="27"/>
  <c r="I10" i="27"/>
  <c r="J10" i="27"/>
  <c r="C10" i="27"/>
  <c r="F16" i="2"/>
  <c r="L67" i="4" l="1"/>
  <c r="K61" i="4"/>
  <c r="L61" i="4"/>
  <c r="J61" i="4"/>
  <c r="E61" i="4"/>
  <c r="F62" i="4"/>
  <c r="G62" i="4"/>
  <c r="H62" i="4"/>
  <c r="I62" i="4"/>
  <c r="J62" i="4"/>
  <c r="K62" i="4"/>
  <c r="L62" i="4"/>
  <c r="E62" i="4"/>
  <c r="F65" i="4"/>
  <c r="G65" i="4"/>
  <c r="H65" i="4"/>
  <c r="I65" i="4"/>
  <c r="J65" i="4"/>
  <c r="K65" i="4"/>
  <c r="L65" i="4"/>
  <c r="E65" i="4"/>
  <c r="L66" i="4"/>
  <c r="E66" i="4"/>
  <c r="L64" i="4"/>
  <c r="E63" i="4"/>
  <c r="L63" i="4" s="1"/>
  <c r="F59" i="4"/>
  <c r="G59" i="4"/>
  <c r="H59" i="4"/>
  <c r="I59" i="4"/>
  <c r="J59" i="4"/>
  <c r="K59" i="4"/>
  <c r="L60" i="4"/>
  <c r="L59" i="4" s="1"/>
  <c r="E60" i="4"/>
  <c r="E59" i="4" s="1"/>
  <c r="F56" i="4"/>
  <c r="G56" i="4"/>
  <c r="H56" i="4"/>
  <c r="I56" i="4"/>
  <c r="K56" i="4"/>
  <c r="J57" i="4"/>
  <c r="E57" i="4" s="1"/>
  <c r="F42" i="4"/>
  <c r="G42" i="4"/>
  <c r="I42" i="4"/>
  <c r="K42" i="4"/>
  <c r="E55" i="4"/>
  <c r="L55" i="4" s="1"/>
  <c r="E58" i="4"/>
  <c r="L58" i="4" s="1"/>
  <c r="E56" i="4" l="1"/>
  <c r="J56" i="4"/>
  <c r="L57" i="4"/>
  <c r="L56" i="4" s="1"/>
  <c r="H54" i="4"/>
  <c r="H52" i="4" s="1"/>
  <c r="J54" i="4"/>
  <c r="J53" i="4"/>
  <c r="E53" i="4" s="1"/>
  <c r="L53" i="4" s="1"/>
  <c r="L51" i="4"/>
  <c r="E49" i="4"/>
  <c r="E50" i="4"/>
  <c r="E51" i="4"/>
  <c r="L49" i="4"/>
  <c r="L50" i="4"/>
  <c r="H48" i="4"/>
  <c r="L48" i="4" s="1"/>
  <c r="H47" i="4"/>
  <c r="E47" i="4" s="1"/>
  <c r="L46" i="4"/>
  <c r="E46" i="4"/>
  <c r="H45" i="4"/>
  <c r="L45" i="4" s="1"/>
  <c r="E48" i="4" l="1"/>
  <c r="E54" i="4"/>
  <c r="L54" i="4" s="1"/>
  <c r="E45" i="4"/>
  <c r="L47" i="4"/>
  <c r="H42" i="4"/>
  <c r="J52" i="4"/>
  <c r="J42" i="4" s="1"/>
  <c r="E52" i="4" l="1"/>
  <c r="L52" i="4" s="1"/>
  <c r="M32" i="4" l="1"/>
  <c r="F37" i="4"/>
  <c r="F32" i="4" s="1"/>
  <c r="G37" i="4"/>
  <c r="G32" i="4" s="1"/>
  <c r="H37" i="4"/>
  <c r="H32" i="4" s="1"/>
  <c r="H31" i="4" s="1"/>
  <c r="I37" i="4"/>
  <c r="I32" i="4" s="1"/>
  <c r="I31" i="4" s="1"/>
  <c r="K37" i="4"/>
  <c r="K32" i="4" s="1"/>
  <c r="K31" i="4" s="1"/>
  <c r="E41" i="4"/>
  <c r="L41" i="4" s="1"/>
  <c r="E43" i="4"/>
  <c r="E44" i="4"/>
  <c r="L44" i="4" s="1"/>
  <c r="J40" i="4"/>
  <c r="E40" i="4" s="1"/>
  <c r="L40" i="4" s="1"/>
  <c r="E39" i="4"/>
  <c r="L39" i="4" s="1"/>
  <c r="J38" i="4"/>
  <c r="E38" i="4" s="1"/>
  <c r="L38" i="4" s="1"/>
  <c r="E36" i="4"/>
  <c r="L36" i="4" s="1"/>
  <c r="L34" i="4"/>
  <c r="E34" i="4"/>
  <c r="E35" i="4"/>
  <c r="L35" i="4" s="1"/>
  <c r="E33" i="4"/>
  <c r="E16" i="4"/>
  <c r="F16" i="4"/>
  <c r="G16" i="4"/>
  <c r="H16" i="4"/>
  <c r="I16" i="4"/>
  <c r="K16" i="4"/>
  <c r="F22" i="4"/>
  <c r="G22" i="4"/>
  <c r="H22" i="4"/>
  <c r="I22" i="4"/>
  <c r="K22" i="4"/>
  <c r="J23" i="4"/>
  <c r="E23" i="4" s="1"/>
  <c r="L23" i="4" s="1"/>
  <c r="L22" i="4" s="1"/>
  <c r="L29" i="4"/>
  <c r="F25" i="4"/>
  <c r="F24" i="4" s="1"/>
  <c r="G25" i="4"/>
  <c r="G24" i="4" s="1"/>
  <c r="H25" i="4"/>
  <c r="H24" i="4" s="1"/>
  <c r="I25" i="4"/>
  <c r="I24" i="4" s="1"/>
  <c r="J25" i="4"/>
  <c r="J24" i="4" s="1"/>
  <c r="K25" i="4"/>
  <c r="K24" i="4" s="1"/>
  <c r="E27" i="4"/>
  <c r="L27" i="4" s="1"/>
  <c r="E28" i="4"/>
  <c r="L28" i="4" s="1"/>
  <c r="E30" i="4"/>
  <c r="L30" i="4" s="1"/>
  <c r="E26" i="4"/>
  <c r="L26" i="4" s="1"/>
  <c r="L33" i="4" l="1"/>
  <c r="F15" i="4"/>
  <c r="L43" i="4"/>
  <c r="L42" i="4" s="1"/>
  <c r="E42" i="4"/>
  <c r="L37" i="4"/>
  <c r="J37" i="4"/>
  <c r="J32" i="4" s="1"/>
  <c r="J31" i="4" s="1"/>
  <c r="H15" i="4"/>
  <c r="G15" i="4"/>
  <c r="K15" i="4"/>
  <c r="K14" i="4" s="1"/>
  <c r="I15" i="4"/>
  <c r="I14" i="4" s="1"/>
  <c r="E37" i="4"/>
  <c r="E32" i="4" s="1"/>
  <c r="E31" i="4" s="1"/>
  <c r="E22" i="4"/>
  <c r="E15" i="4" s="1"/>
  <c r="J22" i="4"/>
  <c r="L25" i="4"/>
  <c r="L24" i="4" s="1"/>
  <c r="E25" i="4"/>
  <c r="E24" i="4" s="1"/>
  <c r="L32" i="4" l="1"/>
  <c r="L31" i="4" s="1"/>
  <c r="E14" i="4"/>
  <c r="G11" i="1"/>
  <c r="F22" i="1"/>
  <c r="H22" i="1" s="1"/>
  <c r="B21" i="1"/>
  <c r="D21" i="1" s="1"/>
  <c r="B20" i="1"/>
  <c r="D20" i="1" s="1"/>
  <c r="E120" i="12"/>
  <c r="E118" i="12"/>
  <c r="G118" i="12"/>
  <c r="H12" i="12"/>
  <c r="B19" i="1" l="1"/>
  <c r="D19" i="1" s="1"/>
  <c r="C12" i="1" l="1"/>
  <c r="D13" i="1"/>
  <c r="D15" i="1"/>
  <c r="D16" i="1"/>
  <c r="L18" i="4"/>
  <c r="L19" i="4"/>
  <c r="L20" i="4"/>
  <c r="L21" i="4"/>
  <c r="J21" i="4"/>
  <c r="J20" i="4"/>
  <c r="J19" i="4"/>
  <c r="J18" i="4" l="1"/>
  <c r="L17" i="4" l="1"/>
  <c r="L16" i="4" s="1"/>
  <c r="L15" i="4" s="1"/>
  <c r="L14" i="4" s="1"/>
  <c r="J17" i="4"/>
  <c r="J16" i="4" s="1"/>
  <c r="J15" i="4" s="1"/>
  <c r="J14" i="4" s="1"/>
  <c r="G30" i="13"/>
  <c r="H14" i="1" s="1"/>
  <c r="F30" i="13"/>
  <c r="E30" i="13"/>
  <c r="F17" i="1"/>
  <c r="H17" i="1" s="1"/>
  <c r="F14" i="1" l="1"/>
  <c r="H31" i="13"/>
  <c r="H35" i="13"/>
  <c r="H38" i="13"/>
  <c r="H42" i="13"/>
  <c r="H43" i="13"/>
  <c r="I43" i="13" s="1"/>
  <c r="J49" i="12" l="1"/>
  <c r="K49" i="12" s="1"/>
  <c r="J59" i="12"/>
  <c r="K59" i="12" s="1"/>
  <c r="J62" i="12"/>
  <c r="K62" i="12" s="1"/>
  <c r="J72" i="12"/>
  <c r="K72" i="12" s="1"/>
  <c r="J119" i="12"/>
  <c r="K119" i="12" s="1"/>
  <c r="J121" i="12"/>
  <c r="K121" i="12" s="1"/>
  <c r="C19" i="19" l="1"/>
  <c r="A1" i="2" l="1"/>
  <c r="A1" i="19" l="1"/>
  <c r="D19" i="19"/>
  <c r="C10" i="19"/>
  <c r="C9" i="18"/>
  <c r="E9" i="18"/>
  <c r="E14" i="18"/>
  <c r="E13" i="18"/>
  <c r="C13" i="18"/>
  <c r="C14" i="18"/>
  <c r="E21" i="18"/>
  <c r="C21" i="18"/>
  <c r="C28" i="18"/>
  <c r="E28" i="18"/>
  <c r="F13" i="13"/>
  <c r="G13" i="13"/>
  <c r="E13" i="13"/>
  <c r="C53" i="12" l="1"/>
  <c r="J53" i="12" s="1"/>
  <c r="K53" i="12" s="1"/>
  <c r="C41" i="13"/>
  <c r="H41" i="13" s="1"/>
  <c r="C40" i="13"/>
  <c r="H40" i="13" s="1"/>
  <c r="C32" i="13"/>
  <c r="H32" i="13" s="1"/>
  <c r="E12" i="13" l="1"/>
  <c r="E11" i="13" s="1"/>
  <c r="F12" i="13"/>
  <c r="F11" i="13" s="1"/>
  <c r="G12" i="13"/>
  <c r="D12" i="13"/>
  <c r="C12" i="13"/>
  <c r="D44" i="13"/>
  <c r="D43" i="13"/>
  <c r="D32" i="13"/>
  <c r="D31" i="13"/>
  <c r="D41" i="13"/>
  <c r="D42" i="13"/>
  <c r="D35" i="13"/>
  <c r="D38" i="13"/>
  <c r="D40" i="13"/>
  <c r="C33" i="13"/>
  <c r="G11" i="13" l="1"/>
  <c r="G56" i="13" s="1"/>
  <c r="G10" i="13" s="1"/>
  <c r="H12" i="1"/>
  <c r="H11" i="1"/>
  <c r="F12" i="1"/>
  <c r="F11" i="1" s="1"/>
  <c r="F56" i="13"/>
  <c r="F10" i="13" s="1"/>
  <c r="E56" i="13"/>
  <c r="E10" i="13" s="1"/>
  <c r="H12" i="13"/>
  <c r="C30" i="13"/>
  <c r="H30" i="13" s="1"/>
  <c r="H33" i="13"/>
  <c r="D33" i="13"/>
  <c r="D30" i="13" s="1"/>
  <c r="D11" i="13" s="1"/>
  <c r="C11" i="13" l="1"/>
  <c r="C56" i="13" s="1"/>
  <c r="D56" i="13"/>
  <c r="D10" i="13" s="1"/>
  <c r="H11" i="13" l="1"/>
  <c r="H56" i="13"/>
  <c r="I56" i="13" s="1"/>
  <c r="C10" i="13"/>
  <c r="F117" i="12"/>
  <c r="H117" i="12"/>
  <c r="D117" i="12"/>
  <c r="E125" i="12"/>
  <c r="E124" i="12"/>
  <c r="E123" i="12"/>
  <c r="G119" i="12"/>
  <c r="I119" i="12" s="1"/>
  <c r="G120" i="12"/>
  <c r="I120" i="12" s="1"/>
  <c r="G121" i="12"/>
  <c r="I121" i="12" s="1"/>
  <c r="C120" i="12"/>
  <c r="J120" i="12" s="1"/>
  <c r="K120" i="12" s="1"/>
  <c r="G12" i="12"/>
  <c r="E12" i="12"/>
  <c r="D11" i="12"/>
  <c r="C11" i="12"/>
  <c r="F20" i="12"/>
  <c r="F11" i="12" s="1"/>
  <c r="F10" i="12" s="1"/>
  <c r="G20" i="12"/>
  <c r="H20" i="12"/>
  <c r="E20" i="12"/>
  <c r="J20" i="12" s="1"/>
  <c r="K20" i="12" s="1"/>
  <c r="G72" i="12"/>
  <c r="G62" i="12"/>
  <c r="H62" i="12" s="1"/>
  <c r="I61" i="12"/>
  <c r="H61" i="12"/>
  <c r="E61" i="12"/>
  <c r="G59" i="12"/>
  <c r="G61" i="12" s="1"/>
  <c r="G53" i="12"/>
  <c r="I53" i="12" s="1"/>
  <c r="G46" i="12"/>
  <c r="H40" i="12"/>
  <c r="G40" i="12"/>
  <c r="E40" i="12"/>
  <c r="J40" i="12" s="1"/>
  <c r="K40" i="12" s="1"/>
  <c r="D12" i="1" l="1"/>
  <c r="I11" i="12"/>
  <c r="M13" i="12" s="1"/>
  <c r="G11" i="12"/>
  <c r="H11" i="12"/>
  <c r="B12" i="1"/>
  <c r="C118" i="12"/>
  <c r="C117" i="12" s="1"/>
  <c r="C10" i="12"/>
  <c r="D10" i="12"/>
  <c r="E117" i="12"/>
  <c r="E11" i="12"/>
  <c r="J11" i="12" s="1"/>
  <c r="K11" i="12" s="1"/>
  <c r="A113" i="12"/>
  <c r="D11" i="1" l="1"/>
  <c r="D23" i="1" s="1"/>
  <c r="J118" i="12"/>
  <c r="K118" i="12" s="1"/>
  <c r="C13" i="1"/>
  <c r="H10" i="12"/>
  <c r="J117" i="12"/>
  <c r="K117" i="12" s="1"/>
  <c r="I118" i="12"/>
  <c r="I117" i="12" s="1"/>
  <c r="I10" i="12" s="1"/>
  <c r="G117" i="12"/>
  <c r="G10" i="12" s="1"/>
  <c r="E10" i="12"/>
  <c r="C14" i="1" l="1"/>
  <c r="C11" i="1"/>
  <c r="B13" i="1"/>
  <c r="B11" i="1" s="1"/>
  <c r="K10" i="12"/>
  <c r="J10" i="12"/>
</calcChain>
</file>

<file path=xl/sharedStrings.xml><?xml version="1.0" encoding="utf-8"?>
<sst xmlns="http://schemas.openxmlformats.org/spreadsheetml/2006/main" count="4653" uniqueCount="764">
  <si>
    <t xml:space="preserve"> </t>
  </si>
  <si>
    <t>A</t>
  </si>
  <si>
    <t>B</t>
  </si>
  <si>
    <t>Thu NS</t>
  </si>
  <si>
    <t>Chi NS</t>
  </si>
  <si>
    <t>Book1</t>
  </si>
  <si>
    <t>c:\Program Files\Microsoft Office\Office10\xlstart\Book1.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</si>
  <si>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</si>
  <si>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</si>
  <si>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</si>
  <si>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</si>
  <si>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</si>
  <si>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</si>
  <si>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</si>
  <si>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</si>
  <si>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</si>
  <si>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</si>
  <si>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
  </si>
  <si>
    <t>Ngày     tháng       năm</t>
  </si>
  <si>
    <t>(Ký tên và đóng dấu)</t>
  </si>
  <si>
    <t xml:space="preserve"> GIÁM ĐỐC KBNN…….         </t>
  </si>
  <si>
    <t>STT</t>
  </si>
  <si>
    <t>Cấp trên</t>
  </si>
  <si>
    <t>giao</t>
  </si>
  <si>
    <t>TW</t>
  </si>
  <si>
    <t>TỔNG SỐ (A+B +C+D+E)</t>
  </si>
  <si>
    <t>THU NGÂN SÁCH NHÀ NƯỚC</t>
  </si>
  <si>
    <t>1</t>
  </si>
  <si>
    <t>Thu từ khu vực doanh nghiệp nhà nước do Trung ương quản lý</t>
  </si>
  <si>
    <t>- Thuế giá trị gia tăng</t>
  </si>
  <si>
    <t>- Thuế thu nhập doanh nghiệp</t>
  </si>
  <si>
    <t xml:space="preserve">- Thuế tiêu thụ đặc biệt </t>
  </si>
  <si>
    <t>Trong đó: Thu từ cơ sở kinh doanh nhập khẩu tiếp tục bán ra trong nước</t>
  </si>
  <si>
    <t>- Thuế tài nguyên</t>
  </si>
  <si>
    <t>Trong đó: Thuế tài nguyên dầu, khí</t>
  </si>
  <si>
    <t>2</t>
  </si>
  <si>
    <t>Thu từ khu vực doanh nghiệp nhà nước do địa phương quản lý</t>
  </si>
  <si>
    <t>3</t>
  </si>
  <si>
    <t>Thu từ khu vực doanh nghiệp có vốn đầu tư nước ngoài</t>
  </si>
  <si>
    <t>Trong đó: Thu từ hoạt động thăm dò và khai thác dầu, khí</t>
  </si>
  <si>
    <t>- Thu từ khí thiên nhiên</t>
  </si>
  <si>
    <t>Trong đó: - Thu từ cơ sở kinh doanh nhập khẩu tiếp tục bán ra trong nước</t>
  </si>
  <si>
    <t>4</t>
  </si>
  <si>
    <t>Thu từ khu vực kinh tế ngoài quốc doanh</t>
  </si>
  <si>
    <t>5</t>
  </si>
  <si>
    <t xml:space="preserve">Lệ phí trước bạ </t>
  </si>
  <si>
    <t>6</t>
  </si>
  <si>
    <t>Thuế sử dụng đất nông nghiệp</t>
  </si>
  <si>
    <t>7</t>
  </si>
  <si>
    <t>Thuế sử dụng đất phi nông nghiệp</t>
  </si>
  <si>
    <t>8</t>
  </si>
  <si>
    <t>Thuế thu nhập cá nhân</t>
  </si>
  <si>
    <t>9</t>
  </si>
  <si>
    <t>Thuế bảo vệ môi trường</t>
  </si>
  <si>
    <t>Trong đó: - Thu từ hàng hóa nhập khẩu</t>
  </si>
  <si>
    <t xml:space="preserve">                 - Thu từ hàng hóa sản xuất trong nước</t>
  </si>
  <si>
    <t>Phí, lệ phí</t>
  </si>
  <si>
    <t>Bao gồm: - Phí, lệ phí do cơ quan nhà nước trung ương thu</t>
  </si>
  <si>
    <t xml:space="preserve">                 - Phí, lệ phí do cơ quan nhà nước địa phương thu</t>
  </si>
  <si>
    <t>11</t>
  </si>
  <si>
    <t>Tiền sử dụng đất</t>
  </si>
  <si>
    <t>Trong đó: - Thu do cơ quan, tổ chức, đơn vị thuộc Trung ương quản lý</t>
  </si>
  <si>
    <t xml:space="preserve">                - Thu do cơ quan, tổ chức, đơn vị thuộc địa phương quản lý</t>
  </si>
  <si>
    <t>12</t>
  </si>
  <si>
    <t>13</t>
  </si>
  <si>
    <t>Thu tiền sử dụng khu vực biển</t>
  </si>
  <si>
    <t>Trong đó: - Thuộc thẩm quyền giao của trung ương</t>
  </si>
  <si>
    <t xml:space="preserve">                - Thuộc thẩm quyền giao của địa phương</t>
  </si>
  <si>
    <t>14</t>
  </si>
  <si>
    <t>15</t>
  </si>
  <si>
    <t>16</t>
  </si>
  <si>
    <t>Thu tiền cho thuê và bán nhà ở thuộc sở hữu nhà nước</t>
  </si>
  <si>
    <t>17</t>
  </si>
  <si>
    <t>Thu khác ngân sách</t>
  </si>
  <si>
    <t>Thu từ quỹ đất công ích và thu hoa lợi công sản khác</t>
  </si>
  <si>
    <t>Thu cổ tức và lợi nhuận sau thuế</t>
  </si>
  <si>
    <t>II</t>
  </si>
  <si>
    <t>Thu về dầu thô</t>
  </si>
  <si>
    <t>Thu về dầu thô theo hiệp định, hợp đồng</t>
  </si>
  <si>
    <t>1.1</t>
  </si>
  <si>
    <t>Thuế tài nguyên</t>
  </si>
  <si>
    <t>1.2</t>
  </si>
  <si>
    <t>Thuế thu nhập doanh nghiệp</t>
  </si>
  <si>
    <t>1.3</t>
  </si>
  <si>
    <t>Lợi nhuận sau thuế được chia của Chính phủ Việt Nam</t>
  </si>
  <si>
    <t>1.4</t>
  </si>
  <si>
    <t>Dầu lãi được chia của Chính phủ Việt Nam</t>
  </si>
  <si>
    <t>1.5</t>
  </si>
  <si>
    <t>Thuế đặc biệt</t>
  </si>
  <si>
    <t>1.6</t>
  </si>
  <si>
    <t>Thu khác</t>
  </si>
  <si>
    <t>Phụ thu về dầu, khí</t>
  </si>
  <si>
    <t>Thu về khí thiên nhiên (không bao gồm doanh nghiệp có vốn đầu tư nước ngoài)</t>
  </si>
  <si>
    <t>III</t>
  </si>
  <si>
    <t>Thuế xuất khẩu</t>
  </si>
  <si>
    <t>Thuế nhập khẩu</t>
  </si>
  <si>
    <t>IV</t>
  </si>
  <si>
    <t>Thu Viện trợ</t>
  </si>
  <si>
    <t>V</t>
  </si>
  <si>
    <t>Các khoản huy động, đóng góp</t>
  </si>
  <si>
    <t>Các khoản huy động đóng góp xây dựng cơ sở hạ tầng</t>
  </si>
  <si>
    <t>Các khoản huy động đóng góp khác</t>
  </si>
  <si>
    <t>VI</t>
  </si>
  <si>
    <t xml:space="preserve">Thu hồi vốn của Nhà nước và thu từ quỹ dự trữ tài chính </t>
  </si>
  <si>
    <t xml:space="preserve">Thu từ bán cổ phần, vốn góp của Nhà nước nộp ngân sách </t>
  </si>
  <si>
    <t>Thu từ các khoản cho vay của ngân sách</t>
  </si>
  <si>
    <t>2.1</t>
  </si>
  <si>
    <t>Thu nợ gốc cho vay</t>
  </si>
  <si>
    <t>2.2</t>
  </si>
  <si>
    <t>Thu lãi cho vay</t>
  </si>
  <si>
    <t>Thu từ quỹ dự trữ tài chính</t>
  </si>
  <si>
    <t>I</t>
  </si>
  <si>
    <t xml:space="preserve">Vay trong nước </t>
  </si>
  <si>
    <t>Vay để trả nợ gốc vay</t>
  </si>
  <si>
    <t>C</t>
  </si>
  <si>
    <t>THU CHUYỂN GIAO NGÂN SÁCH</t>
  </si>
  <si>
    <t>Thu bổ sung từ ngân sách cấp trên</t>
  </si>
  <si>
    <t>1.</t>
  </si>
  <si>
    <t>Bổ sung cân đối</t>
  </si>
  <si>
    <t>2.</t>
  </si>
  <si>
    <t>Bổ sung có mục tiêu</t>
  </si>
  <si>
    <t>Bổ sung có mục tiêu bằng nguồn vốn trong nước</t>
  </si>
  <si>
    <t>Bổ sung có mục tiêu bằng nguồn vốn ngoài nước</t>
  </si>
  <si>
    <t>Thu từ ngân sách cấp dưới nộp lên</t>
  </si>
  <si>
    <t>D</t>
  </si>
  <si>
    <t xml:space="preserve">THU CHUYỂN NGUỒN </t>
  </si>
  <si>
    <t>E</t>
  </si>
  <si>
    <t>THU KẾT DƯ NGÂN SÁCH</t>
  </si>
  <si>
    <t>Sè quyÕt to¸n chi NS§P chia c¸c nguån vèn (cét 3)</t>
  </si>
  <si>
    <t>(3)=(4)+(5)+(6)</t>
  </si>
  <si>
    <t>(9)</t>
  </si>
  <si>
    <t>(10)</t>
  </si>
  <si>
    <t>(11)</t>
  </si>
  <si>
    <t>...</t>
  </si>
  <si>
    <t xml:space="preserve">Chi quốc phòng </t>
  </si>
  <si>
    <t>Chi Giáo dục - đào tạo và dạy nghề</t>
  </si>
  <si>
    <t>Chi Y tế, dân số và gia đình</t>
  </si>
  <si>
    <t>Chi Văn hóa thông tin</t>
  </si>
  <si>
    <t>1.7</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</si>
  <si>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</si>
  <si>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</si>
  <si>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</si>
  <si>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</si>
  <si>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</si>
  <si>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</si>
  <si>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</si>
  <si>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</si>
  <si>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</si>
  <si>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</si>
  <si>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1.13</t>
  </si>
  <si>
    <t>Chi ngành, lĩnh vực khác</t>
  </si>
  <si>
    <t>Chi đầu tư phát triển khác</t>
  </si>
  <si>
    <t>Chi trả nợ lãi vay theo quy định</t>
  </si>
  <si>
    <t>2.3</t>
  </si>
  <si>
    <t>2.4</t>
  </si>
  <si>
    <t>2.5</t>
  </si>
  <si>
    <t>2.6</t>
  </si>
  <si>
    <t>2.7</t>
  </si>
  <si>
    <t>2.8</t>
  </si>
  <si>
    <t>2.9</t>
  </si>
  <si>
    <t>2.10</t>
  </si>
  <si>
    <t>2.11</t>
  </si>
  <si>
    <t>2.12</t>
  </si>
  <si>
    <t>2.13</t>
  </si>
  <si>
    <t>Chi khác</t>
  </si>
  <si>
    <t>NSNN</t>
  </si>
  <si>
    <t>NSTW</t>
  </si>
  <si>
    <t>CÁN BỘ TRÌNH</t>
  </si>
  <si>
    <t>(Ký tên, ghi rõ họ tên)</t>
  </si>
  <si>
    <t>III/ Chi ñng hé c¸c ®Þa ph­¬ng kh¸c, c¸c ®¬n vÞ thuéc cÊp kh¸c qu¶n lý (nÕu cã)</t>
  </si>
  <si>
    <t>Mẫu biểu số 69</t>
  </si>
  <si>
    <t>Mẫu biểu số 62</t>
  </si>
  <si>
    <t>Mẫu biểu số 63</t>
  </si>
  <si>
    <t>Mẫu biểu số 64</t>
  </si>
  <si>
    <t>Mẫu biểu số 66</t>
  </si>
  <si>
    <t>Mẫu biểu số 67</t>
  </si>
  <si>
    <t>Nội dung</t>
  </si>
  <si>
    <t>Năm báo cáo</t>
  </si>
  <si>
    <t>Số tuyệt đối</t>
  </si>
  <si>
    <t>Số tương đối</t>
  </si>
  <si>
    <t>3 = 2 – 1</t>
  </si>
  <si>
    <t>4 = 3/1</t>
  </si>
  <si>
    <t>Thủ trưởng đơn vị</t>
  </si>
  <si>
    <t xml:space="preserve">Năm trước (năm liền kề) </t>
  </si>
  <si>
    <t>Năm báo cáo so với năm liền kề</t>
  </si>
  <si>
    <t>…..ngày …. tháng…. năm …..</t>
  </si>
  <si>
    <t>Đơn vị: Đồng</t>
  </si>
  <si>
    <t>Loại, Khoản</t>
  </si>
  <si>
    <t>Ghi chú:</t>
  </si>
  <si>
    <t>Đơn vị tính: Đồng</t>
  </si>
  <si>
    <t>Đơn vị</t>
  </si>
  <si>
    <r>
      <t xml:space="preserve">Tính chất nguồn kinh phí </t>
    </r>
    <r>
      <rPr>
        <b/>
        <vertAlign val="superscript"/>
        <sz val="10"/>
        <rFont val="Times New Roman"/>
        <family val="1"/>
        <charset val="163"/>
      </rPr>
      <t>(1)</t>
    </r>
  </si>
  <si>
    <t>Dự toán năm được chi</t>
  </si>
  <si>
    <t>Dự toán đã sử dụng đến 31/01 năm sau</t>
  </si>
  <si>
    <t>Số dư tại thời điểm 31/01 được chuyển sang năm sau</t>
  </si>
  <si>
    <t>Tổng số</t>
  </si>
  <si>
    <r>
      <t xml:space="preserve">Dự toán năm trước chuyển sang </t>
    </r>
    <r>
      <rPr>
        <b/>
        <vertAlign val="superscript"/>
        <sz val="10"/>
        <rFont val="Times New Roman"/>
        <family val="1"/>
        <charset val="163"/>
      </rPr>
      <t>(2)</t>
    </r>
  </si>
  <si>
    <t>Dự toán giao đầu năm</t>
  </si>
  <si>
    <r>
      <t xml:space="preserve">Dự toán điều chỉnh </t>
    </r>
    <r>
      <rPr>
        <b/>
        <vertAlign val="superscript"/>
        <sz val="10"/>
        <rFont val="Times New Roman"/>
        <family val="1"/>
        <charset val="163"/>
      </rPr>
      <t>(3)</t>
    </r>
  </si>
  <si>
    <t>Số dư dự toán</t>
  </si>
  <si>
    <t>Số dư tạm ứng</t>
  </si>
  <si>
    <t>5=6+7+8</t>
  </si>
  <si>
    <t>10=5-9</t>
  </si>
  <si>
    <t>Kinh phí chương trình MTQG và Chương trình mục tiêu (chi tết từng chương trình)</t>
  </si>
  <si>
    <t>Ghi chú: Mẫu biểu sử dụng cho cả chi thường xuyên, chi đầu tư phát triển.</t>
  </si>
  <si>
    <t>(1) Do Kho bạc Nhà nước thực hiện.</t>
  </si>
  <si>
    <t>(2) Dự toán năm trước chuyển sang, gồm: số dư dự toán và số dư tạm ứng năm trước được chuyển sang năm sau.</t>
  </si>
  <si>
    <t>(3) Dự toán điều chỉnh là hiệu số giữa số bổ sung với số giảm dự toán trong năm; nếu dương thì ghi dấu cộng (+), nếu âm thì ghi dấu trừ (-).</t>
  </si>
  <si>
    <t>KBNN nơi giao dịch xác nhận về sử dụng dự toán của đơn vị</t>
  </si>
  <si>
    <t>(Ghi rõ tổng số của các chỉ tiêu ở cột số 5,9,10,11)</t>
  </si>
  <si>
    <t>(5) Đối với chi đầu tư phát triển, số dư dự toán, số dư tạm ứng (chưa thanh toán) chi đầu tư phát triển được chuyển sang năm sau theo quy định của Luật ngân sách nhà nước.</t>
  </si>
  <si>
    <t>MÃ CHƯƠNG:….</t>
  </si>
  <si>
    <t>MÃ KBNN GIAO DỊCH:….</t>
  </si>
  <si>
    <t>(Ký tên, đóng dấu)</t>
  </si>
  <si>
    <t>…., ngày     tháng       năm...</t>
  </si>
  <si>
    <t>…., ngày     tháng       năm….</t>
  </si>
  <si>
    <t>..., ngày     tháng       năm….</t>
  </si>
  <si>
    <t xml:space="preserve">          GIÁM ĐỐC KBNN…….         </t>
  </si>
  <si>
    <t>….., ngày … tháng … năm ……</t>
  </si>
  <si>
    <t>….., ngày     tháng       năm….</t>
  </si>
  <si>
    <t>TÌNH HÌNH THỰC HIỆN DỰ TOÁN CỦA CÁC NHIỆM VỤ ĐƯỢC CHUYỂN NGUỒN SANG NĂM SAU CỦA CÁC ĐƠN VỊ THUỘC NGÂN SÁCH CÁC CẤP THEO HÌNH THỨC RÚT DỰ TOÁN</t>
  </si>
  <si>
    <t>(Dùng cho cơ quan tài chính cấp dưới báo cáo cơ quan tài chính cấp trên trực tiếp)</t>
  </si>
  <si>
    <t xml:space="preserve">      (Dùng cho cơ quan tài chính cấp dưới báo cáo cơ quan tài chính cấp trên trực tiếp)</t>
  </si>
  <si>
    <t>VAY CỦA NGÂN SÁCH ĐỊA PHƯƠNG</t>
  </si>
  <si>
    <t>Vay bù đắp bội chi NSĐP</t>
  </si>
  <si>
    <t xml:space="preserve"> Vay lại từ nguồn Chính phủ vay ngoài nước </t>
  </si>
  <si>
    <t>QUYẾT TOÁN THU NSNN, VAY NSĐP THEO MỤC LỤC NSNN</t>
  </si>
  <si>
    <t>Phần thu</t>
  </si>
  <si>
    <t>Tổng</t>
  </si>
  <si>
    <t>Phần chi</t>
  </si>
  <si>
    <t>số</t>
  </si>
  <si>
    <t>cấp tỉnh</t>
  </si>
  <si>
    <t>xã</t>
  </si>
  <si>
    <t>Tổng số thu</t>
  </si>
  <si>
    <t>Tổng số chi</t>
  </si>
  <si>
    <t>Chi đầu tư phát triển</t>
  </si>
  <si>
    <t>Chi thường xuyên</t>
  </si>
  <si>
    <t>Chi bổ sung quỹ dự trữ tài chính</t>
  </si>
  <si>
    <t>A. Tổng số thu cân đối ngân sách</t>
  </si>
  <si>
    <t>1. Các khoản thu NSĐP hưởng 100%</t>
  </si>
  <si>
    <t>3. Thu từ quỹ dự trữ tài chính</t>
  </si>
  <si>
    <t>4. Thu kết dư năm trước</t>
  </si>
  <si>
    <t>5. Thu chuyển nguồn từ năm trước sang</t>
  </si>
  <si>
    <t>6. Thu viện trợ</t>
  </si>
  <si>
    <t>7. Thu bổ sung từ ngân  sách cấp trên</t>
  </si>
  <si>
    <t>- Kết dư ngân sách năm quyết toán = (thu - chi)</t>
  </si>
  <si>
    <t>A. Tổng số chi cân đối ngân sách</t>
  </si>
  <si>
    <t>1. Chi đầu tư phát triển</t>
  </si>
  <si>
    <t>3. Chi thường xuyên</t>
  </si>
  <si>
    <t>Dự toán năm</t>
  </si>
  <si>
    <t>Phân chia theo từng cấp ngân sách</t>
  </si>
  <si>
    <t>So sánh QT/DT (%)</t>
  </si>
  <si>
    <t>HĐND</t>
  </si>
  <si>
    <t>quyết định</t>
  </si>
  <si>
    <t>Cấp</t>
  </si>
  <si>
    <t>trên</t>
  </si>
  <si>
    <t>quyết</t>
  </si>
  <si>
    <t>định</t>
  </si>
  <si>
    <t>Quyết toán</t>
  </si>
  <si>
    <t>năm</t>
  </si>
  <si>
    <t>Thu</t>
  </si>
  <si>
    <t xml:space="preserve">     Dự toán năm</t>
  </si>
  <si>
    <t xml:space="preserve"> Quyết toán năm</t>
  </si>
  <si>
    <t>So sánh QT/DT(%)</t>
  </si>
  <si>
    <t>Nội dung chi</t>
  </si>
  <si>
    <t>CHI CÂN ĐỐI  NGÂN SÁCH</t>
  </si>
  <si>
    <t>Chi</t>
  </si>
  <si>
    <t>NSĐP</t>
  </si>
  <si>
    <t>cấp</t>
  </si>
  <si>
    <t>tỉnh</t>
  </si>
  <si>
    <t>NS</t>
  </si>
  <si>
    <t>(7)=(3):(2)</t>
  </si>
  <si>
    <t>(6)=(3):(1)</t>
  </si>
  <si>
    <t>Chi chuyển nguồn</t>
  </si>
  <si>
    <t>CHI BỔ SUNG CHO NGÂN SÁCH CẤP DƯỚI</t>
  </si>
  <si>
    <t>Tr. đó: - Bằng nguồn vốn trong nước</t>
  </si>
  <si>
    <t xml:space="preserve">             - Bằng nguồn vốn ngoài nước</t>
  </si>
  <si>
    <t>CHI NỘP NGÂN SÁCH CẤP TRÊN</t>
  </si>
  <si>
    <t>TỔNG SỐ (A+B+C)</t>
  </si>
  <si>
    <t>Chương</t>
  </si>
  <si>
    <t>Mục</t>
  </si>
  <si>
    <t>Tiểu mục</t>
  </si>
  <si>
    <t>NS cấp tỉnh</t>
  </si>
  <si>
    <t>NS xã</t>
  </si>
  <si>
    <t>…., ngày     thỏng       năm</t>
  </si>
  <si>
    <t>Loại</t>
  </si>
  <si>
    <t>Khoản</t>
  </si>
  <si>
    <t>Số QT</t>
  </si>
  <si>
    <t>(4) Chi tiết theo từng nội dung được phép chuyển nguồn sang năm sau theo quy định của Luật NSNN và Nghị định hướng dẫn Luật NSNN.</t>
  </si>
  <si>
    <t xml:space="preserve">    Tr.đó: - Bổ sung cân đối ngân sách</t>
  </si>
  <si>
    <t xml:space="preserve">               - Bổ sung có mục tiêu</t>
  </si>
  <si>
    <t>2. Chi trả nợ lãi, phí tiền vay</t>
  </si>
  <si>
    <t>Tên chương trình mục tiêu</t>
  </si>
  <si>
    <t>GIÁM ĐỐC KBNN…….</t>
  </si>
  <si>
    <t>Ghi chú</t>
  </si>
  <si>
    <t>Trong đó</t>
  </si>
  <si>
    <t>THUYẾT MINH</t>
  </si>
  <si>
    <t>Tổng nguồn</t>
  </si>
  <si>
    <t>Nguồn trong nước</t>
  </si>
  <si>
    <t xml:space="preserve">Các tổ chức, cá nhân trong nước ủng hộ </t>
  </si>
  <si>
    <t>Tr.đó: - Từ nguồn dự phòng</t>
  </si>
  <si>
    <t xml:space="preserve">          - Từ quỹ dự trữ tài chính</t>
  </si>
  <si>
    <t xml:space="preserve">          - Từ nguồn tăng thu</t>
  </si>
  <si>
    <t xml:space="preserve">          - Từ nguồn thưởng vượt thu</t>
  </si>
  <si>
    <t xml:space="preserve">          - Từ nguồn khác</t>
  </si>
  <si>
    <t>Các nguồn khác</t>
  </si>
  <si>
    <t>Nguồn viện trợ nước ngoài</t>
  </si>
  <si>
    <t>Tổng kinh phí sử dụng đã được quyết toán chi NSĐP</t>
  </si>
  <si>
    <t>Chi sự nghiệp kinh tế</t>
  </si>
  <si>
    <t>Chi giáo dục</t>
  </si>
  <si>
    <t>Chi y tế</t>
  </si>
  <si>
    <t>Chi đảm bảo xã hội</t>
  </si>
  <si>
    <t>Nguồn của NSĐP</t>
  </si>
  <si>
    <t>THUYẾT MINH TÌNH HÌNH SỬ DỤNG</t>
  </si>
  <si>
    <t>Dự phòng</t>
  </si>
  <si>
    <t>Tăng thu</t>
  </si>
  <si>
    <t>Thưởng vượt dự toán thu</t>
  </si>
  <si>
    <t>Các khoản dự toán được Thủ tướng Chính phủ, Ủy ban nhân dân các cấp bổ sung sau ngày 30 tháng 9 năm thực hiện dự toán, trừ trường hợp đã hết nhiệm vụ chi</t>
  </si>
  <si>
    <t>Chi đầu tư phát triển thực hiện chuyển nguồn sang năm sau đối với kế hoạch vốn đầu tư công được kéo dài thời gian thực hiện và giải ngân theo quy định của Luật Đầu tư công</t>
  </si>
  <si>
    <t>Các chương trình mục tiêu quốc gia đang trong thời gian thực hiện theo nghị quyết của Quốc hội nhưng không quá ngày 31 tháng 12 năm sau</t>
  </si>
  <si>
    <t>Chi mua sắm hàng hóa, dịch vụ, sửa chữa, cải tạo, nâng cấp, mở rộng, xây dựng mới hạng mục công trình trong các dự án đã đầu tư xây dựng, đặt hàng, giao nhiệm vụ đã đầy đủ hồ sơ, đã ký hợp đồng hoặc đã hoàn thành đấu thầu theo quy định của pháp luật về đấu thầu trước ngày 31 tháng 12 năm thực hiện dự toán</t>
  </si>
  <si>
    <t>Nguồn thực hiện chính sách tiền lương, phụ cấp, trợ cấp và các khoản tính theo tiền lương; nguồn thực hiện các chính sách an sinh xã hội</t>
  </si>
  <si>
    <t>Kinh phí được giao tự chủ của các đơn vị sự nghiệp công lập và các cơ quan nhà nước</t>
  </si>
  <si>
    <t>Chi khoa học, công nghệ, đổi mới sáng tạo và chuyển đổi số</t>
  </si>
  <si>
    <t>Chi dự trữ quốc gia</t>
  </si>
  <si>
    <t>Các khoản chi viện trợ cho các Chính phủ nước ngoài đã được cấp có thẩm quyền giao dự toán</t>
  </si>
  <si>
    <t>Các khoản chi từ nguồn viện trợ không hoàn lại cho Việt Nam, các khoản tài trợ, đóng góp tự nguyện đã được xác định nhiệm vụ chi cụ thể</t>
  </si>
  <si>
    <t>Các khoản kinh phí phải hoàn trả ngân sách cấp trên theo kết luận, kiến nghị của cơ quan thanh tra, kiểm toán</t>
  </si>
  <si>
    <r>
      <t>Giải trình</t>
    </r>
    <r>
      <rPr>
        <b/>
        <vertAlign val="superscript"/>
        <sz val="12"/>
        <rFont val="Times New Roman"/>
        <family val="1"/>
      </rPr>
      <t>1</t>
    </r>
  </si>
  <si>
    <r>
      <t>Các khoản chuyển nguồn khác theo quy định của pháp luật</t>
    </r>
    <r>
      <rPr>
        <vertAlign val="superscript"/>
        <sz val="12"/>
        <rFont val="Times New Roman"/>
        <family val="1"/>
      </rPr>
      <t>2</t>
    </r>
  </si>
  <si>
    <r>
      <t xml:space="preserve">Ghi chú:
              </t>
    </r>
    <r>
      <rPr>
        <i/>
        <vertAlign val="superscript"/>
        <sz val="12"/>
        <rFont val="Times New Roman"/>
        <family val="1"/>
      </rPr>
      <t xml:space="preserve">1 </t>
    </r>
    <r>
      <rPr>
        <i/>
        <sz val="12"/>
        <rFont val="Times New Roman"/>
        <family val="1"/>
        <charset val="163"/>
      </rPr>
      <t xml:space="preserve">Nêu lý do số liệu năm báo cáo tăng/giảm so với số liệu năm liền kề
              </t>
    </r>
    <r>
      <rPr>
        <i/>
        <vertAlign val="superscript"/>
        <sz val="12"/>
        <rFont val="Times New Roman"/>
        <family val="1"/>
      </rPr>
      <t>2</t>
    </r>
    <r>
      <rPr>
        <i/>
        <sz val="12"/>
        <rFont val="Times New Roman"/>
        <family val="1"/>
        <charset val="163"/>
      </rPr>
      <t xml:space="preserve"> Chi tiết nội dung chuyển nguồn theo quy định của pháp luật</t>
    </r>
  </si>
  <si>
    <t>Mẫu biểu số 72</t>
  </si>
  <si>
    <t>TỔNG SỐ</t>
  </si>
  <si>
    <t>CƠ QUAN TÀI CHÍNH/PHÒNG KINH TẾ</t>
  </si>
  <si>
    <t>Chi Khoa học, công nghệ, đổi mới sáng tạo và chuyển đổi số</t>
  </si>
  <si>
    <t>2. Các khoản thu phân chia giữa NSTW và NSĐP</t>
  </si>
  <si>
    <t>Gồm:</t>
  </si>
  <si>
    <t>cấp xã</t>
  </si>
  <si>
    <t>Thu từ hoạt động xổ số</t>
  </si>
  <si>
    <t>Thu về Condensate theo hiệp định, hợp đồng.</t>
  </si>
  <si>
    <t>Chi đầu tư phát triển cho các chương trình, dự án, nhiệm vụ và đối tượng đầu tư công khác, chi tiết theo từng lĩnh vực</t>
  </si>
  <si>
    <t>Chi an ninh và trật tự, an toàn xã hội</t>
  </si>
  <si>
    <t>Chi đầu tư và hỗ trợ vốn cho các doanh nghiệp cung cấp sản phẩm, dịch vụ công ích thiết yếu cho xã hội do Nhà nước đặt hàng; các tổ chức kinh tế; các tổ chức tài chính của địa phương; đầu tư vốn nhà nước vào doanh nghiệp của địa phương theo quy định của pháp luật</t>
  </si>
  <si>
    <t>Chi Phát thanh, truyền hình</t>
  </si>
  <si>
    <t>Kinh phí được giao tự chủ</t>
  </si>
  <si>
    <r>
      <t>CHI ĐẦU TƯ PHÁT TRIỂN</t>
    </r>
    <r>
      <rPr>
        <b/>
        <vertAlign val="superscript"/>
        <sz val="10"/>
        <rFont val="Times New Roman"/>
        <family val="1"/>
      </rPr>
      <t xml:space="preserve"> (5)</t>
    </r>
  </si>
  <si>
    <t>Thu từ hoạt động xuất, nhập khẩu</t>
  </si>
  <si>
    <t>Chi viện trợ</t>
  </si>
  <si>
    <t>Chi cho vay theo quy định của Chính phủ</t>
  </si>
  <si>
    <t>VII</t>
  </si>
  <si>
    <t>Trung ương bổ sung có mục tiêu (gồm cả nguồn hỗ trợ khôi phục sản xuất….)</t>
  </si>
  <si>
    <t>(3)=(4)+(5)</t>
  </si>
  <si>
    <t>(5)=(6)+(7)</t>
  </si>
  <si>
    <t>(8)=(3):(1)</t>
  </si>
  <si>
    <t>(9)=(3):(2)</t>
  </si>
  <si>
    <t>Thu từ doanh nghiệp có vốn đầu tư nước ngoài</t>
  </si>
  <si>
    <t xml:space="preserve">                 - Phí hạ tầng cửa khẩu</t>
  </si>
  <si>
    <t>18</t>
  </si>
  <si>
    <t>19</t>
  </si>
  <si>
    <t>20</t>
  </si>
  <si>
    <t>4. Chi viện trợ</t>
  </si>
  <si>
    <t>5. Chi cho vay</t>
  </si>
  <si>
    <t>Chi hỗ trợ thực hiện một số nhiệm vụ quy định tại các điểm a, b và c khoản 5 Điều 9 Luật Ngân sách nhà nước</t>
  </si>
  <si>
    <t>3.1</t>
  </si>
  <si>
    <t>3.2</t>
  </si>
  <si>
    <t>Thu tiền thuê đất</t>
  </si>
  <si>
    <t>Thu từ khai thác, xử lý tài sản công xử lý theo quy định của pháp luật về quản lý, sử dụng tài sản công</t>
  </si>
  <si>
    <t xml:space="preserve">Trong đó: - Thu do các cơ quan, đơn vị, tổ chức thuộc trung ương xử lý </t>
  </si>
  <si>
    <t xml:space="preserve">                - Thu do cơ quan, đơn vị, tổ chức thuộc địa phương xử lý </t>
  </si>
  <si>
    <t>Trong đó: - Thu khác ngân sách trung ương</t>
  </si>
  <si>
    <t>Thu tiền cấp quyền khai thác khoáng sản</t>
  </si>
  <si>
    <t>Trong đó: - Giấy phép do Trung ương cấp</t>
  </si>
  <si>
    <t xml:space="preserve">                 - Giấy phép do Ủy ban nhân dân cấp tỉnh cấp</t>
  </si>
  <si>
    <t>Thuế tiêu thụ đặc biệt hàng nhập khẩu</t>
  </si>
  <si>
    <t>Thuế giá trị gia tăng hàng nhập khẩu</t>
  </si>
  <si>
    <t>Thuế bổ sung đối với hàng hoá nhập khẩu vào Việt Nam</t>
  </si>
  <si>
    <t>Thuế bảo vệ môi trường do cơ quan hải quan thực hiện</t>
  </si>
  <si>
    <t>Phí, lệ phí hải quan</t>
  </si>
  <si>
    <t>Trong đó: Thu từ hoạt động thăm dò, khai thác, dầu khí</t>
  </si>
  <si>
    <t>Thu từ nhà cung cấp hàng hóa, dịch vụ ở nước ngoài</t>
  </si>
  <si>
    <t xml:space="preserve"> - Thuế giá trị gia tăng</t>
  </si>
  <si>
    <t xml:space="preserve"> - Thuế thu nhập doanh nghiệp</t>
  </si>
  <si>
    <t>Trong đó:  - Phí bảo vệ môi trường đối với nước thải</t>
  </si>
  <si>
    <t xml:space="preserve">                - Phí tham quan các khu di tích, di sản thế giới </t>
  </si>
  <si>
    <t xml:space="preserve"> Trong đó: - Thu từ hoạt động thăm dò và khai thác dầu, khí</t>
  </si>
  <si>
    <t xml:space="preserve">                  - Thu tiền thuê đất một lần được nhà đầu tư ứng trước để bồi thường, hỗ trợ, tái định cư</t>
  </si>
  <si>
    <t>Các khoản tăng thu so với dự toán, dự toán chi còn lại của cấp ngân sách được sử dụng theo quy định tại khoản 2 Điều 61 của Luật ngân sách nhà nước, trường hợp phương án sử dụng đã được cấp có thẩm quyền quyết định sử dụng vào năm sau thì được chuyển nguồn sang năm sau để thực hiện</t>
  </si>
  <si>
    <t>Chi đầu tư và hỗ trợ vốn doanh nghiệp (nếu cú theo phân cấp)</t>
  </si>
  <si>
    <t>TÊN QUỸ</t>
  </si>
  <si>
    <t>GHI CHÚ</t>
  </si>
  <si>
    <t>TỔNG NGUỒN VỐN PHÁT SINH TRONG NĂM (2)</t>
  </si>
  <si>
    <t>TỔNG SỬ DỤNG NGUỒN VỐN TRONG NĂM (3)</t>
  </si>
  <si>
    <t>CHÊNH LỆCH NGUỒN TRONG NĂM</t>
  </si>
  <si>
    <t>TRONG ĐÓ: HỖ TRỢ TỪ NSTW (nếu có)</t>
  </si>
  <si>
    <t>5=2-4</t>
  </si>
  <si>
    <t>9=6-8</t>
  </si>
  <si>
    <t>10=1+6-8</t>
  </si>
  <si>
    <t>Vụ HCSN</t>
  </si>
  <si>
    <t>CV 168/TCDN-NV4 ngày 10/02/2023 của Cục TCDN</t>
  </si>
  <si>
    <t xml:space="preserve">Cục TCDN: </t>
  </si>
  <si>
    <t>CV 236/QLN-KTN ngày 14/02/203 của Cục QLN</t>
  </si>
  <si>
    <t>Cục QLN</t>
  </si>
  <si>
    <t>(1) Đối với các quỹ Bảo hiểm (bảo hiểm xã hội, bảo hiểm y tế, bảo hiểm thất nghiệp) là số dư Quỹ.</t>
  </si>
  <si>
    <t>- Đối với các Quỹ khác: phạm vi bao gồm vốn thu hồi nợ vay, NSNN cấp, vốn huy động, đóng góp của các tổ chức, cá nhân, thu tài chính Quỹ.</t>
  </si>
  <si>
    <t>- Đối với các Quỹ khác: phạm vi bao gồm cho vay đầu tư; hỗ trợ lãi suất; tài trợ không hoàn lại; chi tài chính Quỹ, bao gồm cả chênh lệch thu lớn hơn chi Quỹ (nếu có).</t>
  </si>
  <si>
    <t>(Dùng cho các Bộ, cơ quan trung ương và các cơ quan, đơn vị ở địa phương báo cáo cơ quan tài chính cùng cấp)</t>
  </si>
  <si>
    <t>(2) Đối với các quỹ Bảo hiểm: phạm vi bao gồm thu tiền đóng bảo hiểm xã hội, bảo hiểm y tế, bảo hiểm thất nghiệp theo chế độ quy định, thu lãi từ hoạt động đầu tư quỹ.</t>
  </si>
  <si>
    <t>(3) Đối với các quỹ Bảo hiểm: phạm vi bao gồm chi trả chế độ bảo hiểm xã hội, bảo hiểm y tế, bảo hiểm thất nghiệp; chi phí hoạt động quản lý và đầu tư của hệ thống Bảo hiểm xã hội Việt Nam.</t>
  </si>
  <si>
    <t>DƯ NGUỒN ĐẾN 31/12/năm N-1 (1)</t>
  </si>
  <si>
    <t>KẾ HOẠCH NĂM N….</t>
  </si>
  <si>
    <t>THỰC HIỆN NĂM N ….</t>
  </si>
  <si>
    <t>DƯ NGUỒN ĐẾN 31/12 năm N (1)</t>
  </si>
  <si>
    <t>VIII</t>
  </si>
  <si>
    <t>UBND XÃ ĐĂKUI</t>
  </si>
  <si>
    <t>800</t>
  </si>
  <si>
    <t>Tổng hợp ngân sách xã</t>
  </si>
  <si>
    <t>010</t>
  </si>
  <si>
    <t>011</t>
  </si>
  <si>
    <t>6000</t>
  </si>
  <si>
    <t>6001</t>
  </si>
  <si>
    <t>6100</t>
  </si>
  <si>
    <t>6101</t>
  </si>
  <si>
    <t>6102</t>
  </si>
  <si>
    <t>6105</t>
  </si>
  <si>
    <t>6113</t>
  </si>
  <si>
    <t>6115</t>
  </si>
  <si>
    <t>6124</t>
  </si>
  <si>
    <t>6200</t>
  </si>
  <si>
    <t>6201</t>
  </si>
  <si>
    <t>6249</t>
  </si>
  <si>
    <t>6250</t>
  </si>
  <si>
    <t>6299</t>
  </si>
  <si>
    <t>6300</t>
  </si>
  <si>
    <t>6301</t>
  </si>
  <si>
    <t>6302</t>
  </si>
  <si>
    <t>6303</t>
  </si>
  <si>
    <t>6349</t>
  </si>
  <si>
    <t>6350</t>
  </si>
  <si>
    <t>6353</t>
  </si>
  <si>
    <t>6399</t>
  </si>
  <si>
    <t>6400</t>
  </si>
  <si>
    <t>6401</t>
  </si>
  <si>
    <t>6550</t>
  </si>
  <si>
    <t>6551</t>
  </si>
  <si>
    <t>6552</t>
  </si>
  <si>
    <t>6600</t>
  </si>
  <si>
    <t>6605</t>
  </si>
  <si>
    <t>6650</t>
  </si>
  <si>
    <t>6652</t>
  </si>
  <si>
    <t>6699</t>
  </si>
  <si>
    <t>6700</t>
  </si>
  <si>
    <t>6702</t>
  </si>
  <si>
    <t>6703</t>
  </si>
  <si>
    <t>7000</t>
  </si>
  <si>
    <t>7001</t>
  </si>
  <si>
    <t>7049</t>
  </si>
  <si>
    <t>040</t>
  </si>
  <si>
    <t>041</t>
  </si>
  <si>
    <t>6500</t>
  </si>
  <si>
    <t>6501</t>
  </si>
  <si>
    <t>6950</t>
  </si>
  <si>
    <t>6999</t>
  </si>
  <si>
    <t>7750</t>
  </si>
  <si>
    <t>7799</t>
  </si>
  <si>
    <t>070</t>
  </si>
  <si>
    <t>071</t>
  </si>
  <si>
    <t>6003</t>
  </si>
  <si>
    <t>6103</t>
  </si>
  <si>
    <t>6112</t>
  </si>
  <si>
    <t>6121</t>
  </si>
  <si>
    <t>6150</t>
  </si>
  <si>
    <t>6151</t>
  </si>
  <si>
    <t>6157</t>
  </si>
  <si>
    <t>6199</t>
  </si>
  <si>
    <t>6253</t>
  </si>
  <si>
    <t>6304</t>
  </si>
  <si>
    <t>6449</t>
  </si>
  <si>
    <t>6504</t>
  </si>
  <si>
    <t>6599</t>
  </si>
  <si>
    <t>6606</t>
  </si>
  <si>
    <t>6649</t>
  </si>
  <si>
    <t>6701</t>
  </si>
  <si>
    <t>6750</t>
  </si>
  <si>
    <t>6757</t>
  </si>
  <si>
    <t>6758</t>
  </si>
  <si>
    <t>6799</t>
  </si>
  <si>
    <t>6900</t>
  </si>
  <si>
    <t>6907</t>
  </si>
  <si>
    <t>6912</t>
  </si>
  <si>
    <t>6955</t>
  </si>
  <si>
    <t>6956</t>
  </si>
  <si>
    <t>7766</t>
  </si>
  <si>
    <t>9200</t>
  </si>
  <si>
    <t>9202</t>
  </si>
  <si>
    <t>9300</t>
  </si>
  <si>
    <t>9301</t>
  </si>
  <si>
    <t>9400</t>
  </si>
  <si>
    <t>9401</t>
  </si>
  <si>
    <t>9402</t>
  </si>
  <si>
    <t>9449</t>
  </si>
  <si>
    <t>072</t>
  </si>
  <si>
    <t>6050</t>
  </si>
  <si>
    <t>6051</t>
  </si>
  <si>
    <t>6601</t>
  </si>
  <si>
    <t>6921</t>
  </si>
  <si>
    <t>6949</t>
  </si>
  <si>
    <t>7004</t>
  </si>
  <si>
    <t>8000</t>
  </si>
  <si>
    <t>8006</t>
  </si>
  <si>
    <t>073</t>
  </si>
  <si>
    <t>6107</t>
  </si>
  <si>
    <t>6502</t>
  </si>
  <si>
    <t>6913</t>
  </si>
  <si>
    <t>083</t>
  </si>
  <si>
    <t>6751</t>
  </si>
  <si>
    <t>098</t>
  </si>
  <si>
    <t>6651</t>
  </si>
  <si>
    <t>130</t>
  </si>
  <si>
    <t>133</t>
  </si>
  <si>
    <t>7150</t>
  </si>
  <si>
    <t>7155</t>
  </si>
  <si>
    <t>7450</t>
  </si>
  <si>
    <t>7451</t>
  </si>
  <si>
    <t>160</t>
  </si>
  <si>
    <t>161</t>
  </si>
  <si>
    <t>7100</t>
  </si>
  <si>
    <t>7149</t>
  </si>
  <si>
    <t>171</t>
  </si>
  <si>
    <t>220</t>
  </si>
  <si>
    <t>221</t>
  </si>
  <si>
    <t>280</t>
  </si>
  <si>
    <t>281</t>
  </si>
  <si>
    <t>6923</t>
  </si>
  <si>
    <t>7756</t>
  </si>
  <si>
    <t>282</t>
  </si>
  <si>
    <t>292</t>
  </si>
  <si>
    <t>311</t>
  </si>
  <si>
    <t>338</t>
  </si>
  <si>
    <t>340</t>
  </si>
  <si>
    <t>341</t>
  </si>
  <si>
    <t>6111</t>
  </si>
  <si>
    <t>6116</t>
  </si>
  <si>
    <t>6123</t>
  </si>
  <si>
    <t>6149</t>
  </si>
  <si>
    <t>6404</t>
  </si>
  <si>
    <t>6505</t>
  </si>
  <si>
    <t>6603</t>
  </si>
  <si>
    <t>6704</t>
  </si>
  <si>
    <t>6901</t>
  </si>
  <si>
    <t>6954</t>
  </si>
  <si>
    <t>7050</t>
  </si>
  <si>
    <t>7053</t>
  </si>
  <si>
    <t>7103</t>
  </si>
  <si>
    <t>7162</t>
  </si>
  <si>
    <t>351</t>
  </si>
  <si>
    <t>7850</t>
  </si>
  <si>
    <t>7851</t>
  </si>
  <si>
    <t>7852</t>
  </si>
  <si>
    <t>7853</t>
  </si>
  <si>
    <t>7854</t>
  </si>
  <si>
    <t>361</t>
  </si>
  <si>
    <t>362</t>
  </si>
  <si>
    <t>368</t>
  </si>
  <si>
    <t>370</t>
  </si>
  <si>
    <t>371</t>
  </si>
  <si>
    <t>374</t>
  </si>
  <si>
    <t>7455</t>
  </si>
  <si>
    <t>7456</t>
  </si>
  <si>
    <t>7499</t>
  </si>
  <si>
    <t>398</t>
  </si>
  <si>
    <t>400</t>
  </si>
  <si>
    <t>428</t>
  </si>
  <si>
    <t>430</t>
  </si>
  <si>
    <t>433</t>
  </si>
  <si>
    <t>7700</t>
  </si>
  <si>
    <t>7702</t>
  </si>
  <si>
    <t>7749</t>
  </si>
  <si>
    <t>QUYẾT TOÁN CHI, TRẢ NỢ NSĐP THEO MỤC LỤC NSNN NĂM 2025</t>
  </si>
  <si>
    <t>009</t>
  </si>
  <si>
    <t>2750</t>
  </si>
  <si>
    <t>2767</t>
  </si>
  <si>
    <t>2800</t>
  </si>
  <si>
    <t>2827</t>
  </si>
  <si>
    <t>4250</t>
  </si>
  <si>
    <t>4252</t>
  </si>
  <si>
    <t>4278</t>
  </si>
  <si>
    <t>4900</t>
  </si>
  <si>
    <t>4949</t>
  </si>
  <si>
    <t>1700</t>
  </si>
  <si>
    <t>1701</t>
  </si>
  <si>
    <t>2850</t>
  </si>
  <si>
    <t>2862</t>
  </si>
  <si>
    <t>2864</t>
  </si>
  <si>
    <t>555</t>
  </si>
  <si>
    <t>3600</t>
  </si>
  <si>
    <t>3601</t>
  </si>
  <si>
    <t>4944</t>
  </si>
  <si>
    <t>560</t>
  </si>
  <si>
    <t>4700</t>
  </si>
  <si>
    <t>4749</t>
  </si>
  <si>
    <t>4902</t>
  </si>
  <si>
    <t>622</t>
  </si>
  <si>
    <t>1050</t>
  </si>
  <si>
    <t>1052</t>
  </si>
  <si>
    <t>4918</t>
  </si>
  <si>
    <t>755</t>
  </si>
  <si>
    <t>2863</t>
  </si>
  <si>
    <t>4931</t>
  </si>
  <si>
    <t>757</t>
  </si>
  <si>
    <t>1000</t>
  </si>
  <si>
    <t>1003</t>
  </si>
  <si>
    <t>1006</t>
  </si>
  <si>
    <t>1400</t>
  </si>
  <si>
    <t>1401</t>
  </si>
  <si>
    <t>1600</t>
  </si>
  <si>
    <t>1601</t>
  </si>
  <si>
    <t>1602</t>
  </si>
  <si>
    <t>2801</t>
  </si>
  <si>
    <t>2802</t>
  </si>
  <si>
    <t>4917</t>
  </si>
  <si>
    <t>805</t>
  </si>
  <si>
    <t>2700</t>
  </si>
  <si>
    <t>2716</t>
  </si>
  <si>
    <t>2771</t>
  </si>
  <si>
    <t>822</t>
  </si>
  <si>
    <t>830</t>
  </si>
  <si>
    <t>833</t>
  </si>
  <si>
    <t>855</t>
  </si>
  <si>
    <t>857</t>
  </si>
  <si>
    <t>1001</t>
  </si>
  <si>
    <t>2824</t>
  </si>
  <si>
    <t>860</t>
  </si>
  <si>
    <t>0900</t>
  </si>
  <si>
    <t>0913</t>
  </si>
  <si>
    <t>0914</t>
  </si>
  <si>
    <t>0915</t>
  </si>
  <si>
    <t>0917</t>
  </si>
  <si>
    <t>0918</t>
  </si>
  <si>
    <t>4650</t>
  </si>
  <si>
    <t>4651</t>
  </si>
  <si>
    <t>4654</t>
  </si>
  <si>
    <t>4800</t>
  </si>
  <si>
    <t>4801</t>
  </si>
  <si>
    <t xml:space="preserve">Tổng cộng </t>
  </si>
  <si>
    <t>ỦY BAN NHÂN DÂN XÃ ĐĂK UI</t>
  </si>
  <si>
    <t>ỦY BAN NHÂN DÂN XÃ ĐAK UI</t>
  </si>
  <si>
    <t>Quỹ dự phòng</t>
  </si>
  <si>
    <t xml:space="preserve">                               QUYẾT TOÁN CHI CHƯƠNG TRÌNH MỤC TIÊU THEO MỤC LỤC NSNN NĂM 2025</t>
  </si>
  <si>
    <t>Chương trình mục tiêu quốc gia giảm nghèo bền vững giai đoạn 2021-2025</t>
  </si>
  <si>
    <t>Hỗ trợ phát triển sản xuất, cải thiện dinh dưỡng nguồn vốn ngân sách trung ương</t>
  </si>
  <si>
    <t>Phát triển giáo dục nghề nghiệp, việc làm bền vững nguồn vốn ngân sách trung ương</t>
  </si>
  <si>
    <t>Truyền thông và giảm nghèo về thông tin nguồn vốn ngân sách trung ương</t>
  </si>
  <si>
    <t>Nâng cao năng lực và giám sát, đánh giá Chương trình nguồn vốn ngân sách trung ương</t>
  </si>
  <si>
    <t>Chương trình mục tiêu quốc gia xây dựng nông thôn mới giai đoạn 2021-2025</t>
  </si>
  <si>
    <t>Phát triển hạ tầng kinh tế - xã hội, cơ bản đồng bộ, hiện đại, đảm bảo kết nối nông thôn - đô thị và kết nối các vùng miền nguồn vốn ngân sách trung ương</t>
  </si>
  <si>
    <t>Giữ vững quốc phòng, an ninh và trật tự xã hội nông thôn nguồn vốn ngân sách trung ương</t>
  </si>
  <si>
    <t>Tăng cường công tác giám sát, đánh giá thực hiện Chương trình nâng cao năng lực xây dựng nông thôn mới truyền thông về xây dựng nông thôn mới thực hiện Phong trào thi đua cả nước chung sức xây dựng nô nguồn vốn ngân sách trung ương</t>
  </si>
  <si>
    <t>Tăng cường công tác giám sát, đánh giá thực hiện Chương trình; nâng cao năng lực xây dựng nông thôn mới; truyền thông về xây dựng nông thôn mới; thực hiện Phong trào thi đua cả nước chung sức xây dựng nông thôn mới nguồn NS cấp huyện</t>
  </si>
  <si>
    <t>Chương trình mục tiêu quốc gia phát triển kinh tế - xã hội vùng đồng bào dân tộc thiểu số và miền núi giai đoạn 2021-2030, giai đoạn I: từ năm 2021 đến năm 2025</t>
  </si>
  <si>
    <t>Giải quyết tình trạng thiếu đất ở, nhà ở, đất sản xuất, nước sinh hoạt nguồn vốn ngân sách trung ương</t>
  </si>
  <si>
    <t>Đầu tư cơ sở hạ tầng thiết yếu, phục vụ sản xuất, đời sống trong vùng đồng bào dân tộc thiểu số và miền núi và các đơn vị sự nghiệp công lập của lĩnh vực dân tộc nguồn vốn NSTW</t>
  </si>
  <si>
    <t>Phát triển giáo dục đào tạo nâng cao chất lượng nguồn nhân lực nguồn vốn NSTW</t>
  </si>
  <si>
    <t>Bảo tồn, phát huy giá trị văn hóa truyền thống tốt đẹp của các dân tộc thiểu số gắn với phát triển du lịch nguồn vốn NSTW</t>
  </si>
  <si>
    <t>Thực hiện bình đẳng giới và giải quyết những vấn đề cấp thiết đối với phụ nữ và trẻ em nguồn vốn NSTW</t>
  </si>
  <si>
    <t>Đầu tư phát triển nhóm dân tộc thiểu số rất ít người và nhóm dân tộc còn nhiều khó khăn nguồn vốn NSTW</t>
  </si>
  <si>
    <t>Truyền thông, tuyên truyền, vận động trong vùng đồng bào dân tộc thiểu số và miền núi. Kiểm tra, giám sát đánh giá việc tổ chức thực hiện chương trình nguồn vốn NSTW</t>
  </si>
  <si>
    <t>Giải quyết tình trạng thiếu đất ở, nhà ở, đất sản xuất, nước sinh hoạt nguồn vốn ngân sách cấp xã</t>
  </si>
  <si>
    <t>Chương trình Mục tiêu phát triển lâm nghiệp bền vững</t>
  </si>
  <si>
    <t>Dự án, mục tiêu khác nguồn vốn ngân sách trung ương</t>
  </si>
  <si>
    <t xml:space="preserve">  Chi hoạt động của các cơ quan quản lý nhà nước, đảng, đoàn thể</t>
  </si>
  <si>
    <t>ỦY BAN NHÂN DÂN XÃ ĐĂKUI</t>
  </si>
  <si>
    <t>NGUỒN DỰ PHÒNG, TĂNG THU VÀ THƯỞNG VƯỢT DỰ TOÁN THU NGÂN SÁCH NĂM 2025</t>
  </si>
  <si>
    <t>BÁO CÁO CHI CHUYỂN NGUỒN SANG NĂM SAU NĂM 2025</t>
  </si>
  <si>
    <t xml:space="preserve">               CHI KHẮC PHỤC HẬU QUẢ THIÊN TAI NĂM 2025</t>
  </si>
  <si>
    <t>NĂM 2025 CHUYỂN SANG NĂM 2026</t>
  </si>
  <si>
    <r>
      <t xml:space="preserve">- Bội chi = chi - thu </t>
    </r>
    <r>
      <rPr>
        <b/>
        <vertAlign val="superscript"/>
        <sz val="12"/>
        <rFont val="Times New Roman"/>
        <family val="1"/>
      </rPr>
      <t>1</t>
    </r>
  </si>
  <si>
    <r>
      <t>B. Vay của ngân sách cấp tỉnh</t>
    </r>
    <r>
      <rPr>
        <b/>
        <vertAlign val="superscript"/>
        <sz val="12"/>
        <rFont val="Times New Roman"/>
        <family val="1"/>
      </rPr>
      <t>1</t>
    </r>
    <r>
      <rPr>
        <b/>
        <sz val="12"/>
        <rFont val="Times New Roman"/>
        <family val="1"/>
      </rPr>
      <t xml:space="preserve"> (chi tiết theo mục đích vay và nguồn vay)</t>
    </r>
  </si>
  <si>
    <r>
      <t>B. Chi trả nợ gốc (chi tiết từng nguồn trả nợ gốc)</t>
    </r>
    <r>
      <rPr>
        <b/>
        <vertAlign val="superscript"/>
        <sz val="12"/>
        <rFont val="Times New Roman"/>
        <family val="1"/>
      </rPr>
      <t>1</t>
    </r>
  </si>
  <si>
    <t xml:space="preserve"> 6.chi quỹ dự phòng </t>
  </si>
  <si>
    <t>7. Chi bổ sung quỹ dự trữ tài chính</t>
  </si>
  <si>
    <t>8. Chi bổ sung cho ngân sách cấp dưới</t>
  </si>
  <si>
    <t>9. Chi chuyển nguồn sang năm sau</t>
  </si>
  <si>
    <t>10. Chi hỗ trợ thực hiện một số nhiệm vụ quy định tại các điểm a, b và c khoản 5 Điều 9 Luật Ngân sách nhà nước</t>
  </si>
  <si>
    <t xml:space="preserve">Văn phòng HĐND và UBND xã </t>
  </si>
  <si>
    <t>Phòng kinh tế</t>
  </si>
  <si>
    <t xml:space="preserve">Ủy ban MTTQ Việt Nam xã </t>
  </si>
  <si>
    <t>Kinh phí được TTCP/UBND các cấp bổ sung sau ngày 30 tháng 9 năm 2025</t>
  </si>
  <si>
    <r>
      <t>CHI THƯỜNG XUYÊN</t>
    </r>
    <r>
      <rPr>
        <b/>
        <vertAlign val="superscript"/>
        <sz val="10"/>
        <rFont val="Times New Roman"/>
        <family val="1"/>
      </rPr>
      <t>(4)</t>
    </r>
  </si>
  <si>
    <t xml:space="preserve"> +</t>
  </si>
  <si>
    <t xml:space="preserve">  +</t>
  </si>
  <si>
    <t>Tiểu dự án 1: Giảm nghèo về thông tin</t>
  </si>
  <si>
    <t>Tiểu dự án 2: Truyền thông về giảm nghèo đa chiều</t>
  </si>
  <si>
    <t>Dự án 6 (CTMT:10476)</t>
  </si>
  <si>
    <t>NDTP số 06: Nội dung 01: Nâng cao hiệu quả hoạt động của hệ thống thiết chế văn hóa, thể thao cơ sở (CTMT: 10496)</t>
  </si>
  <si>
    <t>Tiểu dự án 2: Ứng dụng công nghệ thông tin hỗ trợ phát triển kinh tế - xã hội và đảm bảo an ninh trật tự vùng đồng bào dân tộc thiểu số và miền núi  (CTMT: 10521)</t>
  </si>
  <si>
    <t>Tiểu dự án 3: Kiểm tra, giám sát, đánh giá, đào tạo , tập huấn, tổ chức thực hiện chương trình ( (CTMT: 10521)</t>
  </si>
  <si>
    <t>8. Thu từ ngân sách cấp dưới nộp lên</t>
  </si>
  <si>
    <t>Dự án 3: Hỗ trợ phát triển sản xuất, cải thiện dinh dưỡng ( Cải thiện dinh dưỡng: Mã CTMT:10473)</t>
  </si>
  <si>
    <t>Phòng kinh tế xã</t>
  </si>
  <si>
    <t>NDTP số 07: Thực hiện Chương trình: “Tăng cường bảo vệ môi trường, an toàn thực phẩm và cấp nước sạch nông thôn trong xây dựng NTM giai đoạn 2021 - 2025” ( Mã CTMT: 10497)</t>
  </si>
  <si>
    <t>NDTP số 01 - Nội dung 1: Rà soát, điều chỉnh, lập mới và triển khai, thực hiện quy hoạch chung xây dựng xã( Mã CTMT:10491)</t>
  </si>
  <si>
    <t>Dự án 2: Đa dạng hóa sinh kế, phát triển mô hình giảm nghèo (Mã CTMT: 10472)</t>
  </si>
  <si>
    <t xml:space="preserve">NDTP số 03 - Nội dung 02: Hỗ trợ phát triển sản xuất liên kết theo chuỗi giá trị  (Mã CTMT:  10493) </t>
  </si>
  <si>
    <t xml:space="preserve">Dự án 1: Giải quyết tình trạng thiếu đất ở, nhà ở, đất sản xuất, nước sinh hoạt (Mã CTMT:   10511) </t>
  </si>
  <si>
    <t>Dự án 3: Phát triển sản xuất nông, lầm nghiệp bền vững, phát huy tiềm năng, thế mạnh của các vùng miền để sản xuất hàng hoá theo chuỗi giá trị  (Mã CTMT:10513)</t>
  </si>
  <si>
    <t>Tiểu dự án 1: Biểu dương, tôn vinh điển hình tiên tiến, phát huy vai trò của NCUT; phổ biến, giáo dục pháp luật; tuyên truyền, vận động (CTMT: 10521)</t>
  </si>
  <si>
    <t xml:space="preserve">Nâng cao năng lực thực hiện Chương trình </t>
  </si>
  <si>
    <t xml:space="preserve">Giám sát, đánh giá thực hiện Chương trình </t>
  </si>
  <si>
    <t>Nâng cao hiệu quả quản lý và thực hiện xây dựng nông thôn mới (Mã CTMT: 20491)</t>
  </si>
  <si>
    <t>Dự án 10: Truyền thông, tuyên truyền, vận động trong vùng đồng bào dân tộc thiểu số và miền núi, kiểm tra, giám sát đánh giá việc tổ chức thực hiện Chương trình (CTMT: 10521)</t>
  </si>
  <si>
    <t>Dự án 7: Nâng cao năng lực và giám sát, đánh giá chương trình (Mã CTMT:10477)</t>
  </si>
  <si>
    <t>Dự án 4 - Tiểu dự án 1: Đầu tư cơ sở hạ tầng thiết yếu, phục vụ sản xuất, đời sống trong vùng đồng bào dân tộc thiểu số và miền núi  (CTMT:10514)</t>
  </si>
  <si>
    <t>Dự án 8: thực hiện bình đẳng giới và giải quyết những vấn đề cấp thiết đối với phụ nữ và trẻ em  (Mã CTMT:  10518)</t>
  </si>
  <si>
    <t>Tăng cường công tác giám sát, đánh giá thực hiện Chương trình; nâng cao năng lực xây dựng nông thôn mới; truyền thông về xây dựng nông thôn mới; thực hiện Phong trào thi đua cả nước chung sức xây dựng nông thôn mới (Mã CTMT: 20502)</t>
  </si>
  <si>
    <t>Đẩy mạnh và nâng cao chất lượng các dịch vụ hành chính công; nâng cao chất lượng hoạt động của chính quyền cơ sở; thúc đẩy quá trình chuyển đổi số trong nông thôn mới; Mã CTMTQG (Mã CTMT:  20498)</t>
  </si>
  <si>
    <t>Trung tâm Hành chính công xã</t>
  </si>
  <si>
    <r>
      <rPr>
        <b/>
        <sz val="10"/>
        <rFont val="Times New Roman"/>
        <family val="1"/>
      </rPr>
      <t>Tiểu dự án 1:</t>
    </r>
    <r>
      <rPr>
        <sz val="10"/>
        <rFont val="Times New Roman"/>
        <family val="1"/>
      </rPr>
      <t xml:space="preserve"> phát triển KT nông lâm nghiệp bền vững gắn với bảo vệ rừng và nâng cao thu nhập cho người dân </t>
    </r>
  </si>
  <si>
    <r>
      <rPr>
        <b/>
        <sz val="10"/>
        <rFont val="Times New Roman"/>
        <family val="1"/>
      </rPr>
      <t>Tiểu dự án 2:</t>
    </r>
    <r>
      <rPr>
        <sz val="10"/>
        <rFont val="Times New Roman"/>
        <family val="1"/>
      </rPr>
      <t xml:space="preserve"> Hỗ trợ phát triển sản xuất theo chuỗi giá trị, vùng trồng dược liệu quý, thúc đẩy khởi sự kinh doanh, khởi nghiệp và thu hút đầu tư</t>
    </r>
  </si>
  <si>
    <t xml:space="preserve">Nâng cấp tuyến đường liên xã Đăk Ngọk đi xã Ngọk Wang ( Dự án: 8048933) </t>
  </si>
  <si>
    <t>Nâng cấp tuyến đường liên xã Đăk Ngọk đi xã Đăk Ui (Dự án : 8048934)</t>
  </si>
  <si>
    <t xml:space="preserve">3.2 </t>
  </si>
  <si>
    <t>Văn hoá thông tin</t>
  </si>
  <si>
    <t>Nguồn thực hiện chính sách tiền lương, phụ cấp, trợ cấp và các khoản tính theo tiền lương cơ sở, bảo trợ xã hội: .</t>
  </si>
  <si>
    <t xml:space="preserve">Nguồn kinh phí tự chủ chi hoạt động thường xuyên: </t>
  </si>
  <si>
    <t>Đăk Ngok củ</t>
  </si>
  <si>
    <t xml:space="preserve">Nguồn tăng thu, tiết kiệm chi1: </t>
  </si>
  <si>
    <t xml:space="preserve">Nguồn kinh phí khác theo quy định của pháp luật (Nguồn vốn sự nghiệp 
các Chương trình mục tiêu quốc gia): </t>
  </si>
  <si>
    <t xml:space="preserve">Đăk Ui củ </t>
  </si>
  <si>
    <t>Chuyển nguồn năm 2024 chuyển sang năm 2025</t>
  </si>
  <si>
    <t>Nguồn tăng thu từ tiền sử dụng đấ</t>
  </si>
  <si>
    <t>Chi hỗ trợ xóa nhà tạm, nhà dột nát theo Chỉ thị số 42/CT-TTg, ngày 09/11/2024 của Thủ tướng Chính phủ</t>
  </si>
  <si>
    <t>70% tăng thu, tiết kiệm chi: Tạo nguồn thực hiện cải cách tiền lương</t>
  </si>
  <si>
    <t>30% tăng thu, tiết kiệm chi: Hỗ trợ gạo cứu đói giáp hạt năm 2025</t>
  </si>
  <si>
    <t xml:space="preserve">Tên đơn vị </t>
  </si>
  <si>
    <t>01</t>
  </si>
  <si>
    <t>02</t>
  </si>
  <si>
    <t xml:space="preserve">Đã sử dụng </t>
  </si>
  <si>
    <t xml:space="preserve">Chuyển nguồn </t>
  </si>
  <si>
    <t xml:space="preserve">còn lại </t>
  </si>
  <si>
    <t>Quỹ Vì người nghèo</t>
  </si>
  <si>
    <t>Quỹ Cứu trợ</t>
  </si>
  <si>
    <r>
      <t>TÌNH HÌNH THỰC HIỆN KẾ HOẠCH TÀI CHÍNH CỦA CÁC QUỸ TÀI CHÍNH NHÀ NƯỚC NGOÀI NGÂN SÁCH</t>
    </r>
    <r>
      <rPr>
        <b/>
        <vertAlign val="superscript"/>
        <sz val="14"/>
        <rFont val="Times New Roman"/>
        <family val="1"/>
        <charset val="163"/>
      </rPr>
      <t xml:space="preserve"> (1)</t>
    </r>
    <r>
      <rPr>
        <b/>
        <sz val="14"/>
        <rFont val="Times New Roman"/>
        <family val="1"/>
      </rPr>
      <t xml:space="preserve"> NĂM 2025</t>
    </r>
  </si>
  <si>
    <t>Quỹ đền ơn đáp nghĩa</t>
  </si>
  <si>
    <t>Quỹ Hội Người cao tuổi</t>
  </si>
  <si>
    <t>Quỹ Khuyến học</t>
  </si>
  <si>
    <t>Tên đơn vị: UBND xã Đăk Ui</t>
  </si>
  <si>
    <t xml:space="preserve">10.Chi nộp trả ngân sách tỉnh </t>
  </si>
  <si>
    <t xml:space="preserve">TỔNG CỘNG </t>
  </si>
  <si>
    <t>0950</t>
  </si>
  <si>
    <t>0963</t>
  </si>
  <si>
    <t>0964</t>
  </si>
  <si>
    <t>0965</t>
  </si>
  <si>
    <t>0967</t>
  </si>
  <si>
    <t>0968</t>
  </si>
  <si>
    <t>ĐƠN VỊ (hoặc CHỦ ĐẦU TƯ): ỦY BAN NHÂN DÂN XÃ ĐĂKUI</t>
  </si>
  <si>
    <t>Đơm vị tính: Đồng</t>
  </si>
  <si>
    <t>Đơn vị tính:  Đồng</t>
  </si>
  <si>
    <t>PB 01</t>
  </si>
  <si>
    <t>(Kèm theo Nghị quyết số:    /NQ-HĐND, ngày   tháng 03 năm 2026)</t>
  </si>
  <si>
    <t>PHỤ LỤC CÂN ĐỐI QUYẾT TOÁN NGÂN SÁCH ĐỊA PHƯƠNG NĂM 2025</t>
  </si>
  <si>
    <t>PB 02</t>
  </si>
  <si>
    <t>PHU BIỂU QUYẾT TOÁN THU NSNN, VAY NSĐP NĂM 2025</t>
  </si>
  <si>
    <t>PHỤ BIỂU QUYẾT TOÁN CHI NGÂN SÁCH ĐỊA PHƯƠNG NĂM 2025</t>
  </si>
  <si>
    <t>PB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</si>
</sst>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
    <numFmt numFmtId="165" formatCode="\(0\)"/>
    <numFmt numFmtId="166" formatCode="_(* #,##0_);_(* \(#,##0\);_(* &quot;-&quot;??_);_(@_)"/>
    <numFmt numFmtId="167" formatCode="_ * #,##0.00_ ;_ * \-#,##0.00_ ;_ * &quot;-&quot;??_ ;_ @_ "/>
    <numFmt numFmtId="168" formatCode="_(* #,##0.00_);_(* \(#,##0.00\);_(* &quot;-&quot;??_);_(@_)"/>
    <numFmt numFmtId="169" formatCode="_-* #,##0_-;\-* #,##0_-;_-* &quot;-&quot;??_-;_-@_-"/>
    <numFmt numFmtId="170" formatCode="#,###"/>
    <numFmt numFmtId="171" formatCode="_-* #,##0_-;\-* #,##0_-;_-* &quot;-&quot;???_-;_-@_-"/>
    <numFmt numFmtId="172" formatCode="0.0"/>
    <numFmt numFmtId="173" formatCode="_-* #,##0.0_-;\-* #,##0.0_-;_-* &quot;-&quot;??_-;_-@_-"/>
  </numFmts>
  <fonts count="93">
    <font>
      <sz val="12"/>
      <name val=".VnTime"/>
    </font>
    <font>
      <sz val="11"/>
      <color theme="1"/>
      <name val="Calibri"/>
      <family val="2"/>
      <scheme val="minor"/>
    </font>
    <font>
      <i/>
      <sz val="12"/>
      <name val=".VnTime"/>
    </font>
    <font>
      <sz val="12"/>
      <name val=".VnTime"/>
      <family val="2"/>
    </font>
    <font>
      <sz val="10"/>
      <name val=".VnTime"/>
      <family val="2"/>
    </font>
    <font>
      <b/>
      <sz val="10"/>
      <name val=".VnTime"/>
      <family val="2"/>
    </font>
    <font>
      <sz val="10"/>
      <name val="Arial"/>
      <family val="2"/>
    </font>
    <font>
      <b/>
      <sz val="12"/>
      <name val="Arial"/>
      <family val="2"/>
    </font>
    <font>
      <sz val="10"/>
      <name val="??"/>
      <family val="3"/>
    </font>
    <font>
      <b/>
      <sz val="10"/>
      <color indexed="10"/>
      <name val="Arial"/>
      <family val="2"/>
    </font>
    <font>
      <b/>
      <sz val="10"/>
      <color indexed="8"/>
      <name val="Arial"/>
      <family val="2"/>
    </font>
    <font>
      <i/>
      <sz val="12"/>
      <name val="Times New Roman"/>
      <family val="1"/>
      <charset val="163"/>
    </font>
    <font>
      <b/>
      <sz val="10"/>
      <name val="Times New Roman"/>
      <family val="1"/>
      <charset val="163"/>
    </font>
    <font>
      <b/>
      <sz val="12"/>
      <name val="Times New Roman"/>
      <family val="1"/>
      <charset val="163"/>
    </font>
    <font>
      <b/>
      <vertAlign val="superscript"/>
      <sz val="10"/>
      <name val="Times New Roman"/>
      <family val="1"/>
      <charset val="163"/>
    </font>
    <font>
      <sz val="12"/>
      <name val="Times New Roman"/>
      <family val="1"/>
      <charset val="163"/>
    </font>
    <font>
      <b/>
      <sz val="14"/>
      <name val="Times New Roman"/>
      <family val="1"/>
      <charset val="163"/>
    </font>
    <font>
      <sz val="11"/>
      <name val=".VnTime"/>
      <family val="2"/>
    </font>
    <font>
      <b/>
      <sz val="12"/>
      <name val="Times New Roman"/>
      <family val="1"/>
    </font>
    <font>
      <b/>
      <sz val="12"/>
      <name val=".VnTime"/>
      <family val="2"/>
    </font>
    <font>
      <sz val="12"/>
      <name val="Times New Roman"/>
      <family val="1"/>
    </font>
    <font>
      <b/>
      <i/>
      <sz val="12"/>
      <name val="Times New Roman"/>
      <family val="1"/>
    </font>
    <font>
      <i/>
      <sz val="12"/>
      <name val="Times New Roman"/>
      <family val="1"/>
    </font>
    <font>
      <sz val="10"/>
      <name val="MS Sans Serif"/>
      <family val="2"/>
    </font>
    <font>
      <sz val="13"/>
      <name val="VnTime"/>
    </font>
    <font>
      <b/>
      <sz val="10"/>
      <name val=".VnTimeH"/>
      <family val="2"/>
    </font>
    <font>
      <sz val="12"/>
      <name val=".VnArial"/>
      <family val="2"/>
    </font>
    <font>
      <b/>
      <sz val="14"/>
      <name val="Times New Roman"/>
      <family val="1"/>
    </font>
    <font>
      <b/>
      <sz val="11"/>
      <name val="Times New Roman"/>
      <family val="1"/>
      <charset val="163"/>
    </font>
    <font>
      <b/>
      <sz val="8"/>
      <name val="Times New Roman"/>
      <family val="1"/>
      <charset val="163"/>
    </font>
    <font>
      <i/>
      <sz val="14"/>
      <name val="Times New Roman"/>
      <family val="1"/>
      <charset val="163"/>
    </font>
    <font>
      <i/>
      <sz val="11"/>
      <name val="Times New Roman"/>
      <family val="1"/>
      <charset val="163"/>
    </font>
    <font>
      <sz val="10"/>
      <name val="Times New Roman"/>
      <family val="1"/>
      <charset val="163"/>
    </font>
    <font>
      <sz val="11"/>
      <name val="Times New Roman"/>
      <family val="1"/>
      <charset val="163"/>
    </font>
    <font>
      <b/>
      <sz val="13"/>
      <name val="Times New Roman"/>
      <family val="1"/>
    </font>
    <font>
      <i/>
      <sz val="10"/>
      <name val="Times New Roman"/>
      <family val="1"/>
      <charset val="163"/>
    </font>
    <font>
      <sz val="14"/>
      <name val="Times New Roman"/>
      <family val="1"/>
    </font>
    <font>
      <sz val="10"/>
      <name val="Times New Roman"/>
      <family val="1"/>
    </font>
    <font>
      <b/>
      <sz val="10"/>
      <name val="Times New Roman"/>
      <family val="1"/>
    </font>
    <font>
      <sz val="8"/>
      <name val="Times New Roman"/>
      <family val="1"/>
    </font>
    <font>
      <i/>
      <sz val="14"/>
      <name val="Times New Roman"/>
      <family val="1"/>
    </font>
    <font>
      <i/>
      <sz val="10"/>
      <name val="Times New Roman"/>
      <family val="1"/>
    </font>
    <font>
      <i/>
      <sz val="9"/>
      <name val="Times New Roman"/>
      <family val="1"/>
    </font>
    <font>
      <i/>
      <sz val="8"/>
      <name val="Times New Roman"/>
      <family val="1"/>
    </font>
    <font>
      <sz val="13"/>
      <name val="Times New Roman"/>
      <family val="1"/>
    </font>
    <font>
      <sz val="11"/>
      <name val="Times New Roman"/>
      <family val="1"/>
    </font>
    <font>
      <i/>
      <sz val="13"/>
      <name val="Times New Roman"/>
      <family val="1"/>
    </font>
    <font>
      <b/>
      <sz val="11"/>
      <name val="Times New Roman"/>
      <family val="1"/>
    </font>
    <font>
      <b/>
      <u/>
      <sz val="12"/>
      <name val="Times New Roman"/>
      <family val="1"/>
    </font>
    <font>
      <b/>
      <vertAlign val="superscript"/>
      <sz val="12"/>
      <name val="Times New Roman"/>
      <family val="1"/>
    </font>
    <font>
      <i/>
      <vertAlign val="superscript"/>
      <sz val="12"/>
      <name val="Times New Roman"/>
      <family val="1"/>
    </font>
    <font>
      <vertAlign val="superscript"/>
      <sz val="12"/>
      <name val="Times New Roman"/>
      <family val="1"/>
    </font>
    <font>
      <b/>
      <vertAlign val="superscript"/>
      <sz val="10"/>
      <name val="Times New Roman"/>
      <family val="1"/>
    </font>
    <font>
      <sz val="12"/>
      <name val="Cambria"/>
      <family val="1"/>
      <charset val="163"/>
      <scheme val="major"/>
    </font>
    <font>
      <i/>
      <sz val="12"/>
      <name val="Cambria"/>
      <family val="1"/>
      <charset val="163"/>
      <scheme val="major"/>
    </font>
    <font>
      <sz val="12"/>
      <name val=".VnArial Narrow"/>
    </font>
    <font>
      <sz val="12"/>
      <color rgb="FFFF0000"/>
      <name val=".VnTime"/>
    </font>
    <font>
      <sz val="12"/>
      <color rgb="FFFF0000"/>
      <name val="Times New Roman"/>
      <family val="1"/>
    </font>
    <font>
      <b/>
      <sz val="11"/>
      <color theme="1"/>
      <name val="Calibri"/>
      <family val="2"/>
      <scheme val="minor"/>
    </font>
    <font>
      <sz val="11"/>
      <color theme="1"/>
      <name val="Times New Roman"/>
      <family val="1"/>
      <charset val="163"/>
    </font>
    <font>
      <sz val="11"/>
      <color theme="1"/>
      <name val="Times New Roman"/>
      <family val="1"/>
    </font>
    <font>
      <i/>
      <sz val="11"/>
      <color theme="1"/>
      <name val="Times New Roman"/>
      <family val="1"/>
      <charset val="163"/>
    </font>
    <font>
      <b/>
      <sz val="10"/>
      <color theme="1"/>
      <name val="Times New Roman"/>
      <family val="1"/>
    </font>
    <font>
      <b/>
      <sz val="11"/>
      <color theme="1"/>
      <name val="Times New Roman"/>
      <family val="1"/>
      <charset val="163"/>
    </font>
    <font>
      <b/>
      <sz val="11"/>
      <color theme="1"/>
      <name val="Times New Roman"/>
      <family val="1"/>
    </font>
    <font>
      <sz val="12"/>
      <color rgb="FF000000"/>
      <name val="Times New Roman"/>
      <family val="1"/>
    </font>
    <font>
      <sz val="11"/>
      <name val="Calibri"/>
      <family val="2"/>
      <scheme val="minor"/>
    </font>
    <font>
      <sz val="12"/>
      <color theme="1"/>
      <name val="Times New Roman"/>
      <family val="1"/>
    </font>
    <font>
      <sz val="12"/>
      <color theme="1"/>
      <name val="Calibri"/>
      <family val="2"/>
      <scheme val="minor"/>
    </font>
    <font>
      <b/>
      <i/>
      <sz val="11"/>
      <color theme="1"/>
      <name val="Times New Roman"/>
      <family val="1"/>
    </font>
    <font>
      <i/>
      <sz val="11"/>
      <color theme="1"/>
      <name val="Times New Roman"/>
      <family val="1"/>
    </font>
    <font>
      <sz val="11"/>
      <color theme="1"/>
      <name val="Calibri"/>
      <family val="2"/>
      <charset val="163"/>
      <scheme val="minor"/>
    </font>
    <font>
      <b/>
      <vertAlign val="superscript"/>
      <sz val="14"/>
      <name val="Times New Roman"/>
      <family val="1"/>
      <charset val="163"/>
    </font>
    <font>
      <b/>
      <sz val="13"/>
      <name val="Times New Roman"/>
      <family val="1"/>
      <charset val="163"/>
    </font>
    <font>
      <sz val="12"/>
      <name val=".VnTime"/>
    </font>
    <font>
      <b/>
      <sz val="12"/>
      <color theme="1"/>
      <name val="Times New Roman"/>
      <family val="1"/>
    </font>
    <font>
      <b/>
      <sz val="7"/>
      <name val="Times New Roman"/>
      <family val="1"/>
    </font>
    <font>
      <sz val="11"/>
      <color theme="1"/>
      <name val="Calibri"/>
      <family val="2"/>
    </font>
    <font>
      <sz val="10"/>
      <color theme="1"/>
      <name val="Arial"/>
      <family val="2"/>
    </font>
    <font>
      <b/>
      <sz val="10"/>
      <color theme="1"/>
      <name val="Arial"/>
      <family val="2"/>
    </font>
    <font>
      <sz val="8"/>
      <name val=".VnTime"/>
    </font>
    <font>
      <b/>
      <sz val="10"/>
      <color theme="1"/>
      <name val="Arial"/>
      <family val="2"/>
      <charset val="163"/>
    </font>
    <font>
      <sz val="13"/>
      <name val=".VnTime"/>
      <family val="2"/>
    </font>
    <font>
      <b/>
      <sz val="11"/>
      <name val=".VnTime"/>
      <family val="2"/>
      <charset val="163"/>
    </font>
    <font>
      <b/>
      <sz val="12"/>
      <name val=".VnTime"/>
      <charset val="163"/>
    </font>
    <font>
      <sz val="10"/>
      <color rgb="FF000000"/>
      <name val="Times New Roman"/>
      <family val="1"/>
    </font>
    <font>
      <sz val="10"/>
      <color theme="1"/>
      <name val="Times New Roman"/>
      <family val="1"/>
    </font>
    <font>
      <sz val="11"/>
      <color rgb="FF000000"/>
      <name val="Times New Roman"/>
      <family val="1"/>
    </font>
    <font>
      <b/>
      <sz val="12"/>
      <name val=".VnTime"/>
      <family val="2"/>
      <charset val="163"/>
    </font>
    <font>
      <sz val="10"/>
      <color rgb="FFFF0000"/>
      <name val="Arial"/>
      <family val="2"/>
    </font>
    <font>
      <b/>
      <sz val="10"/>
      <name val="Arial"/>
      <family val="2"/>
      <charset val="163"/>
    </font>
    <font>
      <sz val="10"/>
      <color theme="1"/>
      <name val="Arial"/>
      <family val="2"/>
      <charset val="163"/>
    </font>
    <font>
      <sz val="10"/>
      <name val="Arial"/>
      <family val="2"/>
      <charset val="163"/>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rgb="FFFFFFFF"/>
        <bgColor indexed="64"/>
      </patternFill>
    </fill>
    <fill>
      <patternFill patternType="solid">
        <fgColor theme="0"/>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s>
  <cellStyleXfs count="17">
    <xf numFmtId="0" fontId="0" fillId="0" borderId="0"/>
    <xf numFmtId="0" fontId="6" fillId="0" borderId="0"/>
    <xf numFmtId="0" fontId="7" fillId="0" borderId="1" applyNumberFormat="0" applyAlignment="0" applyProtection="0">
      <alignment horizontal="left" vertical="center"/>
    </xf>
    <xf numFmtId="0" fontId="7" fillId="0" borderId="2">
      <alignment horizontal="left" vertical="center"/>
    </xf>
    <xf numFmtId="0" fontId="3" fillId="0" borderId="0"/>
    <xf numFmtId="0" fontId="26" fillId="0" borderId="0"/>
    <xf numFmtId="0" fontId="23" fillId="0" borderId="0"/>
    <xf numFmtId="0" fontId="24" fillId="0" borderId="0"/>
    <xf numFmtId="0" fontId="3" fillId="0" borderId="0"/>
    <xf numFmtId="0" fontId="55" fillId="0" borderId="0"/>
    <xf numFmtId="0" fontId="1" fillId="0" borderId="0"/>
    <xf numFmtId="167" fontId="1" fillId="0" borderId="0" applyFont="0" applyFill="0" applyBorder="0" applyAlignment="0" applyProtection="0"/>
    <xf numFmtId="43" fontId="74" fillId="0" borderId="0" applyFont="0" applyFill="0" applyBorder="0" applyAlignment="0" applyProtection="0"/>
    <xf numFmtId="0" fontId="77" fillId="0" borderId="0"/>
    <xf numFmtId="168" fontId="3" fillId="0" borderId="0" applyFont="0" applyFill="0" applyBorder="0" applyAlignment="0" applyProtection="0"/>
    <xf numFmtId="0" fontId="82" fillId="0" borderId="0"/>
    <xf numFmtId="0" fontId="1" fillId="0" borderId="0"/>
  </cellStyleXfs>
  <cellXfs count="596">
    <xf numFmtId="0" fontId="0" fillId="0" borderId="0" xfId="0"/>
    <xf numFmtId="0" fontId="8" fillId="2" borderId="0" xfId="1" applyFont="1" applyFill="1"/>
    <xf numFmtId="0" fontId="6" fillId="0" borderId="0" xfId="1"/>
    <xf numFmtId="0" fontId="6" fillId="2" borderId="0" xfId="1" applyFill="1"/>
    <xf numFmtId="0" fontId="6" fillId="3" borderId="3" xfId="1" applyFill="1" applyBorder="1"/>
    <xf numFmtId="0" fontId="9" fillId="4" borderId="4" xfId="1" applyFont="1" applyFill="1" applyBorder="1" applyAlignment="1">
      <alignment horizontal="center"/>
    </xf>
    <xf numFmtId="0" fontId="10" fillId="5" borderId="5" xfId="1" applyFont="1" applyFill="1" applyBorder="1" applyAlignment="1">
      <alignment horizontal="center"/>
    </xf>
    <xf numFmtId="0" fontId="9" fillId="4" borderId="5" xfId="1" applyFont="1" applyFill="1" applyBorder="1" applyAlignment="1">
      <alignment horizontal="center"/>
    </xf>
    <xf numFmtId="0" fontId="9" fillId="4" borderId="6" xfId="1" applyFont="1" applyFill="1" applyBorder="1" applyAlignment="1">
      <alignment horizontal="center"/>
    </xf>
    <xf numFmtId="0" fontId="6" fillId="3" borderId="7" xfId="1" applyFill="1" applyBorder="1"/>
    <xf numFmtId="0" fontId="6" fillId="3" borderId="8" xfId="1" applyFill="1" applyBorder="1"/>
    <xf numFmtId="0" fontId="19" fillId="0" borderId="0" xfId="5" applyFont="1"/>
    <xf numFmtId="0" fontId="3" fillId="0" borderId="0" xfId="5" applyFont="1"/>
    <xf numFmtId="0" fontId="53" fillId="0" borderId="0" xfId="5" applyFont="1"/>
    <xf numFmtId="0" fontId="54" fillId="0" borderId="0" xfId="5" applyFont="1"/>
    <xf numFmtId="49" fontId="26" fillId="0" borderId="0" xfId="5" applyNumberFormat="1"/>
    <xf numFmtId="0" fontId="26" fillId="0" borderId="0" xfId="5"/>
    <xf numFmtId="0" fontId="27" fillId="0" borderId="0" xfId="5" applyFont="1" applyAlignment="1">
      <alignment horizontal="right"/>
    </xf>
    <xf numFmtId="0" fontId="12" fillId="0" borderId="11" xfId="0" applyFont="1" applyBorder="1" applyAlignment="1">
      <alignment horizontal="center" vertical="center" wrapText="1"/>
    </xf>
    <xf numFmtId="0" fontId="4" fillId="0" borderId="0" xfId="0" applyFont="1"/>
    <xf numFmtId="0" fontId="25" fillId="0" borderId="0" xfId="0" applyFont="1"/>
    <xf numFmtId="0" fontId="32" fillId="0" borderId="11" xfId="0" applyFont="1" applyBorder="1" applyAlignment="1">
      <alignment horizontal="center" wrapText="1"/>
    </xf>
    <xf numFmtId="0" fontId="34" fillId="0" borderId="0" xfId="5" applyFont="1" applyAlignment="1">
      <alignment horizontal="right"/>
    </xf>
    <xf numFmtId="0" fontId="27" fillId="0" borderId="0" xfId="0" applyFont="1"/>
    <xf numFmtId="0" fontId="20" fillId="0" borderId="0" xfId="0" applyFont="1"/>
    <xf numFmtId="0" fontId="38" fillId="0" borderId="0" xfId="0" applyFont="1" applyAlignment="1">
      <alignment horizontal="center"/>
    </xf>
    <xf numFmtId="0" fontId="41" fillId="0" borderId="0" xfId="0" applyFont="1"/>
    <xf numFmtId="0" fontId="43" fillId="0" borderId="0" xfId="0" applyFont="1"/>
    <xf numFmtId="0" fontId="27" fillId="0" borderId="12" xfId="0" applyFont="1" applyBorder="1" applyAlignment="1">
      <alignment horizontal="center"/>
    </xf>
    <xf numFmtId="0" fontId="44" fillId="0" borderId="0" xfId="0" applyFont="1" applyAlignment="1">
      <alignment horizontal="center"/>
    </xf>
    <xf numFmtId="0" fontId="44" fillId="0" borderId="13" xfId="0" applyFont="1" applyBorder="1" applyAlignment="1">
      <alignment horizontal="center"/>
    </xf>
    <xf numFmtId="0" fontId="34" fillId="0" borderId="7" xfId="0" applyFont="1" applyBorder="1" applyAlignment="1">
      <alignment horizontal="center"/>
    </xf>
    <xf numFmtId="0" fontId="34" fillId="0" borderId="0" xfId="0" applyFont="1"/>
    <xf numFmtId="0" fontId="44" fillId="0" borderId="0" xfId="0" applyFont="1"/>
    <xf numFmtId="0" fontId="44" fillId="0" borderId="0" xfId="0" applyFont="1" applyAlignment="1">
      <alignment horizontal="right"/>
    </xf>
    <xf numFmtId="0" fontId="46" fillId="0" borderId="0" xfId="0" applyFont="1" applyAlignment="1">
      <alignment horizontal="center"/>
    </xf>
    <xf numFmtId="0" fontId="44" fillId="0" borderId="15" xfId="0" applyFont="1" applyBorder="1"/>
    <xf numFmtId="0" fontId="46" fillId="0" borderId="0" xfId="0" applyFont="1"/>
    <xf numFmtId="0" fontId="41" fillId="0" borderId="11" xfId="0" quotePrefix="1" applyFont="1" applyBorder="1" applyAlignment="1">
      <alignment horizontal="center" vertical="center"/>
    </xf>
    <xf numFmtId="0" fontId="41" fillId="0" borderId="0" xfId="0" applyFont="1" applyAlignment="1">
      <alignment horizontal="center" vertical="center"/>
    </xf>
    <xf numFmtId="0" fontId="44" fillId="0" borderId="0" xfId="0" applyFont="1" applyAlignment="1">
      <alignment vertical="center"/>
    </xf>
    <xf numFmtId="0" fontId="46" fillId="0" borderId="0" xfId="0" applyFont="1" applyAlignment="1">
      <alignment horizontal="right"/>
    </xf>
    <xf numFmtId="0" fontId="27" fillId="0" borderId="0" xfId="4" applyFont="1"/>
    <xf numFmtId="0" fontId="20" fillId="0" borderId="0" xfId="4" applyFont="1"/>
    <xf numFmtId="0" fontId="40" fillId="0" borderId="0" xfId="4" applyFont="1"/>
    <xf numFmtId="0" fontId="22" fillId="0" borderId="0" xfId="4" applyFont="1"/>
    <xf numFmtId="0" fontId="36" fillId="0" borderId="0" xfId="4" applyFont="1"/>
    <xf numFmtId="0" fontId="42" fillId="0" borderId="0" xfId="4" applyFont="1"/>
    <xf numFmtId="0" fontId="18" fillId="0" borderId="7" xfId="4" applyFont="1" applyBorder="1" applyAlignment="1">
      <alignment horizontal="center"/>
    </xf>
    <xf numFmtId="0" fontId="47" fillId="0" borderId="7" xfId="4" applyFont="1" applyBorder="1" applyAlignment="1">
      <alignment horizontal="center"/>
    </xf>
    <xf numFmtId="0" fontId="34" fillId="0" borderId="12" xfId="4" applyFont="1" applyBorder="1" applyAlignment="1">
      <alignment horizontal="center"/>
    </xf>
    <xf numFmtId="0" fontId="47" fillId="0" borderId="12" xfId="4" applyFont="1" applyBorder="1" applyAlignment="1">
      <alignment horizontal="center"/>
    </xf>
    <xf numFmtId="0" fontId="38" fillId="0" borderId="7" xfId="4" applyFont="1" applyBorder="1" applyAlignment="1">
      <alignment horizontal="center"/>
    </xf>
    <xf numFmtId="0" fontId="47" fillId="0" borderId="14" xfId="4" applyFont="1" applyBorder="1" applyAlignment="1">
      <alignment horizontal="center"/>
    </xf>
    <xf numFmtId="0" fontId="38" fillId="0" borderId="14" xfId="4" applyFont="1" applyBorder="1" applyAlignment="1">
      <alignment horizontal="center"/>
    </xf>
    <xf numFmtId="0" fontId="38" fillId="0" borderId="12" xfId="4" applyFont="1" applyBorder="1" applyAlignment="1">
      <alignment horizontal="center"/>
    </xf>
    <xf numFmtId="0" fontId="18" fillId="0" borderId="0" xfId="6" applyFont="1" applyAlignment="1">
      <alignment horizontal="center"/>
    </xf>
    <xf numFmtId="0" fontId="18" fillId="0" borderId="0" xfId="6" applyFont="1"/>
    <xf numFmtId="0" fontId="20" fillId="0" borderId="0" xfId="4" applyFont="1" applyAlignment="1">
      <alignment vertical="center"/>
    </xf>
    <xf numFmtId="0" fontId="20" fillId="0" borderId="13" xfId="4" applyFont="1" applyBorder="1" applyAlignment="1">
      <alignment vertical="center"/>
    </xf>
    <xf numFmtId="0" fontId="22" fillId="0" borderId="0" xfId="4" applyFont="1" applyAlignment="1">
      <alignment horizontal="right" vertical="center"/>
    </xf>
    <xf numFmtId="0" fontId="18" fillId="0" borderId="0" xfId="0" applyFont="1"/>
    <xf numFmtId="0" fontId="18" fillId="0" borderId="0" xfId="0" applyFont="1" applyAlignment="1">
      <alignment horizontal="center"/>
    </xf>
    <xf numFmtId="0" fontId="20" fillId="0" borderId="12" xfId="0" applyFont="1" applyBorder="1"/>
    <xf numFmtId="0" fontId="27" fillId="0" borderId="14" xfId="0" applyFont="1" applyBorder="1" applyAlignment="1">
      <alignment horizontal="center"/>
    </xf>
    <xf numFmtId="0" fontId="18" fillId="0" borderId="11" xfId="0" applyFont="1" applyBorder="1"/>
    <xf numFmtId="0" fontId="41" fillId="0" borderId="15" xfId="0" applyFont="1" applyBorder="1"/>
    <xf numFmtId="0" fontId="38" fillId="0" borderId="0" xfId="0" applyFont="1"/>
    <xf numFmtId="0" fontId="37" fillId="0" borderId="0" xfId="0" applyFont="1"/>
    <xf numFmtId="0" fontId="43" fillId="0" borderId="11" xfId="0" applyFont="1" applyBorder="1" applyAlignment="1">
      <alignment horizontal="center"/>
    </xf>
    <xf numFmtId="0" fontId="43" fillId="0" borderId="11" xfId="0" quotePrefix="1" applyFont="1" applyBorder="1" applyAlignment="1">
      <alignment horizontal="center"/>
    </xf>
    <xf numFmtId="0" fontId="43" fillId="0" borderId="11" xfId="4" applyFont="1" applyBorder="1" applyAlignment="1">
      <alignment horizontal="center"/>
    </xf>
    <xf numFmtId="165" fontId="43" fillId="0" borderId="11" xfId="4" quotePrefix="1" applyNumberFormat="1" applyFont="1" applyBorder="1" applyAlignment="1">
      <alignment horizontal="center"/>
    </xf>
    <xf numFmtId="0" fontId="43" fillId="0" borderId="0" xfId="4" applyFont="1"/>
    <xf numFmtId="49" fontId="18" fillId="0" borderId="0" xfId="5" applyNumberFormat="1" applyFont="1"/>
    <xf numFmtId="0" fontId="18" fillId="0" borderId="0" xfId="5" applyFont="1"/>
    <xf numFmtId="0" fontId="20" fillId="0" borderId="0" xfId="5" applyFont="1"/>
    <xf numFmtId="49" fontId="36" fillId="0" borderId="0" xfId="5" applyNumberFormat="1" applyFont="1"/>
    <xf numFmtId="49" fontId="20" fillId="0" borderId="0" xfId="5" applyNumberFormat="1" applyFont="1"/>
    <xf numFmtId="49" fontId="40" fillId="0" borderId="0" xfId="5" applyNumberFormat="1" applyFont="1" applyAlignment="1">
      <alignment horizontal="center"/>
    </xf>
    <xf numFmtId="49" fontId="18" fillId="0" borderId="7" xfId="5" applyNumberFormat="1" applyFont="1" applyBorder="1" applyAlignment="1">
      <alignment horizontal="center"/>
    </xf>
    <xf numFmtId="0" fontId="18" fillId="0" borderId="7" xfId="5" applyFont="1" applyBorder="1" applyAlignment="1">
      <alignment horizontal="center"/>
    </xf>
    <xf numFmtId="49" fontId="20" fillId="0" borderId="14" xfId="5" applyNumberFormat="1" applyFont="1" applyBorder="1"/>
    <xf numFmtId="49" fontId="20" fillId="0" borderId="9" xfId="5" applyNumberFormat="1" applyFont="1" applyBorder="1"/>
    <xf numFmtId="0" fontId="22" fillId="0" borderId="0" xfId="5" applyFont="1"/>
    <xf numFmtId="0" fontId="40" fillId="0" borderId="0" xfId="5" applyFont="1" applyAlignment="1">
      <alignment horizontal="center"/>
    </xf>
    <xf numFmtId="0" fontId="40" fillId="0" borderId="0" xfId="5" applyFont="1"/>
    <xf numFmtId="0" fontId="18" fillId="0" borderId="0" xfId="5" applyFont="1" applyAlignment="1">
      <alignment horizontal="center"/>
    </xf>
    <xf numFmtId="0" fontId="36" fillId="0" borderId="0" xfId="5" applyFont="1"/>
    <xf numFmtId="0" fontId="22" fillId="0" borderId="0" xfId="5" applyFont="1" applyAlignment="1">
      <alignment horizontal="center"/>
    </xf>
    <xf numFmtId="0" fontId="22" fillId="0" borderId="0" xfId="5" applyFont="1" applyAlignment="1">
      <alignment horizontal="right"/>
    </xf>
    <xf numFmtId="0" fontId="20" fillId="0" borderId="0" xfId="5" applyFont="1" applyAlignment="1">
      <alignment horizontal="right"/>
    </xf>
    <xf numFmtId="49" fontId="18" fillId="0" borderId="19" xfId="5" applyNumberFormat="1" applyFont="1" applyBorder="1" applyAlignment="1">
      <alignment horizontal="center"/>
    </xf>
    <xf numFmtId="49" fontId="18" fillId="0" borderId="2" xfId="5" applyNumberFormat="1" applyFont="1" applyBorder="1" applyAlignment="1">
      <alignment horizontal="center"/>
    </xf>
    <xf numFmtId="49" fontId="18" fillId="0" borderId="20" xfId="5" applyNumberFormat="1" applyFont="1" applyBorder="1" applyAlignment="1">
      <alignment horizontal="center"/>
    </xf>
    <xf numFmtId="49" fontId="37" fillId="0" borderId="14" xfId="5" applyNumberFormat="1" applyFont="1" applyBorder="1" applyAlignment="1">
      <alignment horizontal="center"/>
    </xf>
    <xf numFmtId="0" fontId="37" fillId="0" borderId="14" xfId="5" applyFont="1" applyBorder="1" applyAlignment="1">
      <alignment horizontal="center"/>
    </xf>
    <xf numFmtId="0" fontId="20" fillId="0" borderId="12" xfId="5" applyFont="1" applyBorder="1"/>
    <xf numFmtId="0" fontId="27" fillId="0" borderId="0" xfId="5" applyFont="1" applyAlignment="1">
      <alignment vertical="center"/>
    </xf>
    <xf numFmtId="0" fontId="20" fillId="0" borderId="15" xfId="5" applyFont="1" applyBorder="1"/>
    <xf numFmtId="0" fontId="37" fillId="0" borderId="0" xfId="5" applyFont="1"/>
    <xf numFmtId="0" fontId="20" fillId="0" borderId="11" xfId="5" applyFont="1" applyBorder="1" applyAlignment="1">
      <alignment horizontal="center"/>
    </xf>
    <xf numFmtId="0" fontId="18" fillId="0" borderId="0" xfId="5" applyFont="1" applyAlignment="1">
      <alignment vertical="center"/>
    </xf>
    <xf numFmtId="0" fontId="20" fillId="0" borderId="11" xfId="5" applyFont="1" applyBorder="1"/>
    <xf numFmtId="0" fontId="47" fillId="0" borderId="14" xfId="5" applyFont="1" applyBorder="1" applyAlignment="1">
      <alignment horizontal="center" vertical="center" wrapText="1"/>
    </xf>
    <xf numFmtId="0" fontId="41" fillId="0" borderId="11" xfId="5" applyFont="1" applyBorder="1" applyAlignment="1">
      <alignment horizontal="center" vertical="center"/>
    </xf>
    <xf numFmtId="0" fontId="41" fillId="0" borderId="12" xfId="5" applyFont="1" applyBorder="1" applyAlignment="1">
      <alignment horizontal="center" vertical="center"/>
    </xf>
    <xf numFmtId="0" fontId="41" fillId="0" borderId="12" xfId="5" applyFont="1" applyBorder="1" applyAlignment="1">
      <alignment horizontal="center" vertical="center" wrapText="1"/>
    </xf>
    <xf numFmtId="0" fontId="47" fillId="0" borderId="14" xfId="5" applyFont="1" applyBorder="1" applyAlignment="1">
      <alignment horizontal="center" vertical="center"/>
    </xf>
    <xf numFmtId="165" fontId="43" fillId="0" borderId="11" xfId="4" applyNumberFormat="1" applyFont="1" applyBorder="1" applyAlignment="1">
      <alignment horizontal="center"/>
    </xf>
    <xf numFmtId="0" fontId="47" fillId="0" borderId="0" xfId="0" applyFont="1" applyAlignment="1">
      <alignment horizontal="right"/>
    </xf>
    <xf numFmtId="0" fontId="18" fillId="0" borderId="11" xfId="0" applyFont="1" applyBorder="1" applyAlignment="1">
      <alignment horizontal="center" vertical="center"/>
    </xf>
    <xf numFmtId="0" fontId="18" fillId="0" borderId="11" xfId="0" applyFont="1" applyBorder="1" applyAlignment="1">
      <alignment horizontal="center" vertical="center" wrapText="1"/>
    </xf>
    <xf numFmtId="0" fontId="35" fillId="0" borderId="11" xfId="0" applyFont="1" applyBorder="1" applyAlignment="1">
      <alignment horizontal="center"/>
    </xf>
    <xf numFmtId="0" fontId="35" fillId="0" borderId="11" xfId="0" applyFont="1" applyBorder="1" applyAlignment="1">
      <alignment horizontal="center" vertical="center"/>
    </xf>
    <xf numFmtId="0" fontId="35" fillId="0" borderId="11" xfId="0" applyFont="1" applyBorder="1" applyAlignment="1">
      <alignment horizontal="center" vertical="center" wrapText="1"/>
    </xf>
    <xf numFmtId="0" fontId="2" fillId="0" borderId="0" xfId="0" applyFont="1"/>
    <xf numFmtId="0" fontId="15" fillId="0" borderId="9" xfId="0" applyFont="1" applyBorder="1" applyAlignment="1">
      <alignment horizontal="center" vertical="center"/>
    </xf>
    <xf numFmtId="0" fontId="15" fillId="0" borderId="9" xfId="0" applyFont="1" applyBorder="1" applyAlignment="1">
      <alignment vertical="center"/>
    </xf>
    <xf numFmtId="0" fontId="15" fillId="0" borderId="9" xfId="0" applyFont="1" applyBorder="1" applyAlignment="1">
      <alignment horizontal="right" vertical="center"/>
    </xf>
    <xf numFmtId="0" fontId="15" fillId="0" borderId="9" xfId="0" applyFont="1" applyBorder="1" applyAlignment="1">
      <alignment horizontal="right" vertical="center" wrapText="1"/>
    </xf>
    <xf numFmtId="0" fontId="0" fillId="0" borderId="0" xfId="0" applyAlignment="1">
      <alignment vertical="center"/>
    </xf>
    <xf numFmtId="0" fontId="15" fillId="0" borderId="9" xfId="0" applyFont="1" applyBorder="1" applyAlignment="1">
      <alignment horizontal="center"/>
    </xf>
    <xf numFmtId="0" fontId="15" fillId="0" borderId="9" xfId="0" applyFont="1" applyBorder="1"/>
    <xf numFmtId="0" fontId="15" fillId="0" borderId="9" xfId="0" applyFont="1" applyBorder="1" applyAlignment="1">
      <alignment horizontal="right"/>
    </xf>
    <xf numFmtId="0" fontId="15" fillId="0" borderId="9" xfId="0" applyFont="1" applyBorder="1" applyAlignment="1">
      <alignment horizontal="right" vertical="top" wrapText="1"/>
    </xf>
    <xf numFmtId="0" fontId="11" fillId="0" borderId="0" xfId="0" applyFont="1" applyAlignment="1">
      <alignment horizontal="center"/>
    </xf>
    <xf numFmtId="0" fontId="11" fillId="0" borderId="0" xfId="0" applyFont="1"/>
    <xf numFmtId="0" fontId="0" fillId="0" borderId="0" xfId="0" applyAlignment="1">
      <alignment horizontal="center"/>
    </xf>
    <xf numFmtId="0" fontId="56" fillId="0" borderId="0" xfId="0" applyFont="1"/>
    <xf numFmtId="0" fontId="57" fillId="0" borderId="0" xfId="0" applyFont="1"/>
    <xf numFmtId="0" fontId="59" fillId="0" borderId="0" xfId="10" applyFont="1" applyAlignment="1">
      <alignment horizontal="left" vertical="center" wrapText="1"/>
    </xf>
    <xf numFmtId="0" fontId="60" fillId="0" borderId="0" xfId="10" applyFont="1" applyAlignment="1">
      <alignment horizontal="left" vertical="center"/>
    </xf>
    <xf numFmtId="0" fontId="60" fillId="0" borderId="0" xfId="10" applyFont="1"/>
    <xf numFmtId="0" fontId="61" fillId="0" borderId="0" xfId="10" applyFont="1"/>
    <xf numFmtId="0" fontId="1" fillId="0" borderId="0" xfId="10"/>
    <xf numFmtId="0" fontId="62" fillId="0" borderId="11" xfId="10" applyFont="1" applyBorder="1" applyAlignment="1">
      <alignment horizontal="center" vertical="center" wrapText="1"/>
    </xf>
    <xf numFmtId="0" fontId="60" fillId="0" borderId="11" xfId="10" applyFont="1" applyBorder="1" applyAlignment="1">
      <alignment horizontal="center" vertical="center" wrapText="1"/>
    </xf>
    <xf numFmtId="0" fontId="59" fillId="0" borderId="11" xfId="10" applyFont="1" applyBorder="1" applyAlignment="1">
      <alignment horizontal="left" vertical="center" wrapText="1"/>
    </xf>
    <xf numFmtId="166" fontId="60" fillId="0" borderId="0" xfId="10" applyNumberFormat="1" applyFont="1" applyAlignment="1">
      <alignment horizontal="left" vertical="center"/>
    </xf>
    <xf numFmtId="0" fontId="64" fillId="0" borderId="0" xfId="10" applyFont="1" applyAlignment="1">
      <alignment horizontal="right"/>
    </xf>
    <xf numFmtId="0" fontId="58" fillId="0" borderId="0" xfId="10" applyFont="1" applyAlignment="1">
      <alignment horizontal="right"/>
    </xf>
    <xf numFmtId="166" fontId="59" fillId="0" borderId="11" xfId="10" applyNumberFormat="1" applyFont="1" applyBorder="1" applyAlignment="1">
      <alignment horizontal="left" vertical="center" wrapText="1"/>
    </xf>
    <xf numFmtId="166" fontId="33" fillId="0" borderId="11" xfId="10" applyNumberFormat="1" applyFont="1" applyBorder="1" applyAlignment="1">
      <alignment horizontal="left" vertical="center" wrapText="1"/>
    </xf>
    <xf numFmtId="166" fontId="45" fillId="0" borderId="0" xfId="10" applyNumberFormat="1" applyFont="1" applyAlignment="1">
      <alignment horizontal="left" vertical="center"/>
    </xf>
    <xf numFmtId="0" fontId="45" fillId="0" borderId="0" xfId="10" applyFont="1"/>
    <xf numFmtId="0" fontId="66" fillId="0" borderId="0" xfId="10" applyFont="1"/>
    <xf numFmtId="3" fontId="67" fillId="0" borderId="0" xfId="10" applyNumberFormat="1" applyFont="1" applyAlignment="1">
      <alignment horizontal="left" vertical="center"/>
    </xf>
    <xf numFmtId="0" fontId="67" fillId="0" borderId="0" xfId="10" applyFont="1"/>
    <xf numFmtId="0" fontId="68" fillId="0" borderId="0" xfId="10" applyFont="1"/>
    <xf numFmtId="0" fontId="65" fillId="6" borderId="0" xfId="10" applyFont="1" applyFill="1" applyAlignment="1">
      <alignment horizontal="center" vertical="center" wrapText="1"/>
    </xf>
    <xf numFmtId="0" fontId="67" fillId="0" borderId="0" xfId="10" applyFont="1" applyAlignment="1">
      <alignment vertical="center"/>
    </xf>
    <xf numFmtId="3" fontId="65" fillId="6" borderId="0" xfId="11" applyNumberFormat="1" applyFont="1" applyFill="1" applyBorder="1" applyAlignment="1">
      <alignment horizontal="right" vertical="center" wrapText="1"/>
    </xf>
    <xf numFmtId="166" fontId="59" fillId="0" borderId="0" xfId="10" applyNumberFormat="1" applyFont="1" applyAlignment="1">
      <alignment horizontal="left" vertical="center" wrapText="1"/>
    </xf>
    <xf numFmtId="0" fontId="69" fillId="0" borderId="0" xfId="10" applyFont="1"/>
    <xf numFmtId="0" fontId="70" fillId="0" borderId="0" xfId="10" applyFont="1"/>
    <xf numFmtId="0" fontId="13" fillId="0" borderId="0" xfId="10" applyFont="1" applyAlignment="1">
      <alignment horizontal="left"/>
    </xf>
    <xf numFmtId="0" fontId="71" fillId="0" borderId="0" xfId="10" applyFont="1"/>
    <xf numFmtId="0" fontId="40" fillId="0" borderId="0" xfId="10" applyFont="1" applyAlignment="1">
      <alignment horizontal="center" vertical="center"/>
    </xf>
    <xf numFmtId="0" fontId="22" fillId="0" borderId="0" xfId="10" applyFont="1" applyAlignment="1">
      <alignment horizontal="center" vertical="center"/>
    </xf>
    <xf numFmtId="0" fontId="73" fillId="0" borderId="0" xfId="10" applyFont="1"/>
    <xf numFmtId="0" fontId="73" fillId="0" borderId="0" xfId="10" applyFont="1" applyAlignment="1">
      <alignment horizontal="left"/>
    </xf>
    <xf numFmtId="0" fontId="70" fillId="0" borderId="0" xfId="10" quotePrefix="1" applyFont="1"/>
    <xf numFmtId="0" fontId="18" fillId="0" borderId="11" xfId="0" applyFont="1" applyBorder="1" applyAlignment="1">
      <alignment horizontal="center"/>
    </xf>
    <xf numFmtId="0" fontId="22" fillId="0" borderId="0" xfId="5" applyFont="1" applyAlignment="1">
      <alignment horizontal="right" vertical="center"/>
    </xf>
    <xf numFmtId="0" fontId="27" fillId="0" borderId="0" xfId="5" applyFont="1" applyAlignment="1">
      <alignment horizontal="right" vertical="center"/>
    </xf>
    <xf numFmtId="0" fontId="20" fillId="0" borderId="0" xfId="5" applyFont="1" applyAlignment="1">
      <alignment vertical="center"/>
    </xf>
    <xf numFmtId="0" fontId="37" fillId="0" borderId="0" xfId="5" applyFont="1" applyAlignment="1">
      <alignment vertical="center"/>
    </xf>
    <xf numFmtId="0" fontId="40" fillId="0" borderId="0" xfId="5" applyFont="1" applyAlignment="1">
      <alignment vertical="center"/>
    </xf>
    <xf numFmtId="0" fontId="36" fillId="0" borderId="0" xfId="5" applyFont="1" applyAlignment="1">
      <alignment vertical="center"/>
    </xf>
    <xf numFmtId="0" fontId="22" fillId="0" borderId="0" xfId="5" applyFont="1" applyAlignment="1">
      <alignment vertical="center"/>
    </xf>
    <xf numFmtId="0" fontId="18" fillId="0" borderId="0" xfId="5" applyFont="1" applyAlignment="1">
      <alignment horizontal="center" vertical="center"/>
    </xf>
    <xf numFmtId="0" fontId="41" fillId="0" borderId="0" xfId="5" applyFont="1" applyAlignment="1">
      <alignment vertical="center"/>
    </xf>
    <xf numFmtId="0" fontId="37" fillId="0" borderId="15" xfId="5" applyFont="1" applyBorder="1" applyAlignment="1">
      <alignment vertical="center"/>
    </xf>
    <xf numFmtId="0" fontId="20" fillId="0" borderId="15" xfId="5" applyFont="1" applyBorder="1" applyAlignment="1">
      <alignment vertical="center"/>
    </xf>
    <xf numFmtId="0" fontId="22" fillId="0" borderId="0" xfId="5" applyFont="1" applyAlignment="1">
      <alignment horizontal="center" vertical="center"/>
    </xf>
    <xf numFmtId="0" fontId="76" fillId="0" borderId="0" xfId="4" applyFont="1"/>
    <xf numFmtId="0" fontId="18" fillId="0" borderId="0" xfId="4" applyFont="1"/>
    <xf numFmtId="0" fontId="13" fillId="0" borderId="0" xfId="4" applyFont="1"/>
    <xf numFmtId="169" fontId="18" fillId="0" borderId="0" xfId="12" applyNumberFormat="1" applyFont="1"/>
    <xf numFmtId="169" fontId="20" fillId="0" borderId="0" xfId="12" applyNumberFormat="1" applyFont="1"/>
    <xf numFmtId="169" fontId="27" fillId="0" borderId="0" xfId="12" applyNumberFormat="1" applyFont="1" applyAlignment="1">
      <alignment horizontal="right"/>
    </xf>
    <xf numFmtId="169" fontId="22" fillId="0" borderId="0" xfId="12" applyNumberFormat="1" applyFont="1"/>
    <xf numFmtId="169" fontId="22" fillId="0" borderId="0" xfId="12" applyNumberFormat="1" applyFont="1" applyAlignment="1">
      <alignment horizontal="centerContinuous"/>
    </xf>
    <xf numFmtId="169" fontId="22" fillId="0" borderId="0" xfId="12" applyNumberFormat="1" applyFont="1" applyAlignment="1">
      <alignment horizontal="right"/>
    </xf>
    <xf numFmtId="169" fontId="18" fillId="0" borderId="11" xfId="12" applyNumberFormat="1" applyFont="1" applyBorder="1"/>
    <xf numFmtId="169" fontId="47" fillId="0" borderId="12" xfId="12" applyNumberFormat="1" applyFont="1" applyBorder="1" applyAlignment="1">
      <alignment horizontal="center"/>
    </xf>
    <xf numFmtId="169" fontId="38" fillId="0" borderId="12" xfId="12" applyNumberFormat="1" applyFont="1" applyBorder="1" applyAlignment="1">
      <alignment horizontal="center"/>
    </xf>
    <xf numFmtId="169" fontId="38" fillId="0" borderId="14" xfId="12" applyNumberFormat="1" applyFont="1" applyBorder="1" applyAlignment="1">
      <alignment horizontal="center"/>
    </xf>
    <xf numFmtId="169" fontId="43" fillId="0" borderId="11" xfId="12" quotePrefix="1" applyNumberFormat="1" applyFont="1" applyBorder="1" applyAlignment="1">
      <alignment horizontal="center"/>
    </xf>
    <xf numFmtId="169" fontId="20" fillId="0" borderId="0" xfId="12" applyNumberFormat="1" applyFont="1" applyBorder="1"/>
    <xf numFmtId="0" fontId="18" fillId="0" borderId="12" xfId="0" applyFont="1" applyBorder="1"/>
    <xf numFmtId="170" fontId="67" fillId="0" borderId="11" xfId="13" applyNumberFormat="1" applyFont="1" applyBorder="1" applyAlignment="1">
      <alignment horizontal="right" vertical="center" wrapText="1"/>
    </xf>
    <xf numFmtId="169" fontId="20" fillId="0" borderId="11" xfId="12" applyNumberFormat="1" applyFont="1" applyBorder="1"/>
    <xf numFmtId="169" fontId="20" fillId="0" borderId="11" xfId="12" applyNumberFormat="1" applyFont="1" applyBorder="1" applyAlignment="1">
      <alignment horizontal="right"/>
    </xf>
    <xf numFmtId="0" fontId="18" fillId="0" borderId="11" xfId="0" applyFont="1" applyBorder="1" applyAlignment="1">
      <alignment horizontal="justify" vertical="justify" wrapText="1"/>
    </xf>
    <xf numFmtId="0" fontId="20" fillId="0" borderId="11" xfId="7" applyFont="1" applyBorder="1" applyAlignment="1">
      <alignment horizontal="center" vertical="center" wrapText="1"/>
    </xf>
    <xf numFmtId="164" fontId="20" fillId="0" borderId="11" xfId="7" applyNumberFormat="1" applyFont="1" applyBorder="1" applyAlignment="1">
      <alignment vertical="center" wrapText="1"/>
    </xf>
    <xf numFmtId="0" fontId="18" fillId="0" borderId="11" xfId="7" applyFont="1" applyBorder="1" applyAlignment="1">
      <alignment horizontal="center" vertical="center" wrapText="1"/>
    </xf>
    <xf numFmtId="164" fontId="18" fillId="0" borderId="11" xfId="7" applyNumberFormat="1" applyFont="1" applyBorder="1" applyAlignment="1">
      <alignment vertical="center" wrapText="1"/>
    </xf>
    <xf numFmtId="0" fontId="18" fillId="0" borderId="11" xfId="0" applyFont="1" applyBorder="1" applyAlignment="1">
      <alignment wrapText="1"/>
    </xf>
    <xf numFmtId="0" fontId="20" fillId="0" borderId="11" xfId="0" applyFont="1" applyBorder="1" applyAlignment="1">
      <alignment horizontal="center"/>
    </xf>
    <xf numFmtId="0" fontId="20" fillId="0" borderId="11" xfId="0" applyFont="1" applyBorder="1"/>
    <xf numFmtId="0" fontId="22" fillId="0" borderId="11" xfId="0" applyFont="1" applyBorder="1" applyAlignment="1">
      <alignment horizontal="center"/>
    </xf>
    <xf numFmtId="0" fontId="22" fillId="0" borderId="11" xfId="0" applyFont="1" applyBorder="1"/>
    <xf numFmtId="0" fontId="18" fillId="0" borderId="11" xfId="0" applyFont="1" applyBorder="1" applyAlignment="1">
      <alignment horizontal="left"/>
    </xf>
    <xf numFmtId="0" fontId="48" fillId="0" borderId="11" xfId="0" applyFont="1" applyBorder="1" applyAlignment="1">
      <alignment horizontal="center"/>
    </xf>
    <xf numFmtId="49" fontId="20" fillId="0" borderId="10" xfId="5" applyNumberFormat="1" applyFont="1" applyBorder="1"/>
    <xf numFmtId="49" fontId="20" fillId="0" borderId="11" xfId="5" applyNumberFormat="1" applyFont="1" applyBorder="1" applyAlignment="1">
      <alignment horizontal="center"/>
    </xf>
    <xf numFmtId="170" fontId="78" fillId="0" borderId="11" xfId="13" applyNumberFormat="1" applyFont="1" applyBorder="1" applyAlignment="1">
      <alignment horizontal="right" vertical="center" wrapText="1"/>
    </xf>
    <xf numFmtId="0" fontId="78" fillId="0" borderId="11" xfId="13" applyFont="1" applyBorder="1" applyAlignment="1">
      <alignment horizontal="center" vertical="center" wrapText="1"/>
    </xf>
    <xf numFmtId="49" fontId="13" fillId="0" borderId="14" xfId="5" applyNumberFormat="1" applyFont="1" applyBorder="1"/>
    <xf numFmtId="170" fontId="81" fillId="0" borderId="11" xfId="13" applyNumberFormat="1" applyFont="1" applyBorder="1" applyAlignment="1">
      <alignment horizontal="right" vertical="center" wrapText="1"/>
    </xf>
    <xf numFmtId="49" fontId="12" fillId="0" borderId="14" xfId="5" applyNumberFormat="1" applyFont="1" applyBorder="1" applyAlignment="1">
      <alignment horizontal="center"/>
    </xf>
    <xf numFmtId="49" fontId="12" fillId="0" borderId="12" xfId="5" applyNumberFormat="1" applyFont="1" applyBorder="1" applyAlignment="1">
      <alignment horizontal="center"/>
    </xf>
    <xf numFmtId="0" fontId="12" fillId="0" borderId="12" xfId="5" applyFont="1" applyBorder="1" applyAlignment="1">
      <alignment horizontal="center"/>
    </xf>
    <xf numFmtId="0" fontId="13" fillId="0" borderId="0" xfId="5" applyFont="1"/>
    <xf numFmtId="0" fontId="78" fillId="0" borderId="11" xfId="0" applyFont="1" applyBorder="1" applyAlignment="1">
      <alignment horizontal="center" vertical="center" wrapText="1"/>
    </xf>
    <xf numFmtId="170" fontId="79" fillId="0" borderId="11" xfId="0" applyNumberFormat="1" applyFont="1" applyBorder="1" applyAlignment="1">
      <alignment horizontal="right" vertical="center" wrapText="1"/>
    </xf>
    <xf numFmtId="170" fontId="78" fillId="0" borderId="11" xfId="0" applyNumberFormat="1" applyFont="1" applyBorder="1" applyAlignment="1">
      <alignment horizontal="right" vertical="center" wrapText="1"/>
    </xf>
    <xf numFmtId="0" fontId="79" fillId="0" borderId="11" xfId="0" applyFont="1" applyBorder="1" applyAlignment="1">
      <alignment horizontal="left" vertical="center" wrapText="1"/>
    </xf>
    <xf numFmtId="0" fontId="78" fillId="0" borderId="11" xfId="0" applyFont="1" applyBorder="1" applyAlignment="1">
      <alignment horizontal="left" vertical="center" wrapText="1"/>
    </xf>
    <xf numFmtId="169" fontId="60" fillId="0" borderId="11" xfId="12" applyNumberFormat="1" applyFont="1" applyBorder="1"/>
    <xf numFmtId="171" fontId="45" fillId="7" borderId="11" xfId="12" applyNumberFormat="1" applyFont="1" applyFill="1" applyBorder="1" applyAlignment="1">
      <alignment horizontal="right" vertical="center" wrapText="1"/>
    </xf>
    <xf numFmtId="0" fontId="20" fillId="0" borderId="14" xfId="5" applyFont="1" applyBorder="1" applyAlignment="1">
      <alignment horizontal="center" vertical="center"/>
    </xf>
    <xf numFmtId="0" fontId="37" fillId="0" borderId="14" xfId="5" applyFont="1" applyBorder="1" applyAlignment="1">
      <alignment vertical="center"/>
    </xf>
    <xf numFmtId="0" fontId="20" fillId="0" borderId="14" xfId="5" applyFont="1" applyBorder="1" applyAlignment="1">
      <alignment vertical="center"/>
    </xf>
    <xf numFmtId="0" fontId="34" fillId="0" borderId="11" xfId="5" applyFont="1" applyBorder="1" applyAlignment="1">
      <alignment horizontal="center" vertical="center"/>
    </xf>
    <xf numFmtId="0" fontId="27" fillId="0" borderId="11" xfId="5" applyFont="1" applyBorder="1" applyAlignment="1">
      <alignment horizontal="left" vertical="center"/>
    </xf>
    <xf numFmtId="169" fontId="18" fillId="0" borderId="11" xfId="5" applyNumberFormat="1" applyFont="1" applyBorder="1" applyAlignment="1">
      <alignment horizontal="center" vertical="center"/>
    </xf>
    <xf numFmtId="0" fontId="18" fillId="0" borderId="11" xfId="5" applyFont="1" applyBorder="1" applyAlignment="1">
      <alignment horizontal="center" vertical="center"/>
    </xf>
    <xf numFmtId="0" fontId="18" fillId="0" borderId="11" xfId="5" applyFont="1" applyBorder="1" applyAlignment="1">
      <alignment horizontal="left" vertical="center"/>
    </xf>
    <xf numFmtId="0" fontId="39" fillId="0" borderId="11" xfId="5" quotePrefix="1" applyFont="1" applyBorder="1" applyAlignment="1">
      <alignment horizontal="center" vertical="center"/>
    </xf>
    <xf numFmtId="0" fontId="20" fillId="0" borderId="11" xfId="5" applyFont="1" applyBorder="1" applyAlignment="1">
      <alignment horizontal="left" vertical="center"/>
    </xf>
    <xf numFmtId="0" fontId="20" fillId="0" borderId="11" xfId="5" applyFont="1" applyBorder="1" applyAlignment="1">
      <alignment vertical="center"/>
    </xf>
    <xf numFmtId="0" fontId="44" fillId="0" borderId="11" xfId="5" applyFont="1" applyBorder="1" applyAlignment="1">
      <alignment horizontal="center" vertical="center"/>
    </xf>
    <xf numFmtId="0" fontId="36" fillId="0" borderId="11" xfId="5" applyFont="1" applyBorder="1" applyAlignment="1">
      <alignment vertical="center"/>
    </xf>
    <xf numFmtId="0" fontId="37" fillId="0" borderId="11" xfId="5" applyFont="1" applyBorder="1" applyAlignment="1">
      <alignment vertical="center"/>
    </xf>
    <xf numFmtId="171" fontId="37" fillId="0" borderId="11" xfId="5" applyNumberFormat="1" applyFont="1" applyBorder="1" applyAlignment="1">
      <alignment vertical="center"/>
    </xf>
    <xf numFmtId="43" fontId="20" fillId="0" borderId="11" xfId="12" applyFont="1" applyBorder="1"/>
    <xf numFmtId="169" fontId="20" fillId="0" borderId="11" xfId="5" applyNumberFormat="1" applyFont="1" applyBorder="1" applyAlignment="1">
      <alignment vertical="center"/>
    </xf>
    <xf numFmtId="169" fontId="76" fillId="0" borderId="0" xfId="4" applyNumberFormat="1" applyFont="1"/>
    <xf numFmtId="0" fontId="20" fillId="0" borderId="24" xfId="0" applyFont="1" applyBorder="1"/>
    <xf numFmtId="169" fontId="20" fillId="0" borderId="24" xfId="12" applyNumberFormat="1" applyFont="1" applyBorder="1"/>
    <xf numFmtId="0" fontId="18" fillId="0" borderId="24" xfId="0" applyFont="1" applyBorder="1"/>
    <xf numFmtId="49" fontId="18" fillId="0" borderId="24" xfId="4" applyNumberFormat="1" applyFont="1" applyBorder="1" applyAlignment="1">
      <alignment horizontal="left" indent="1"/>
    </xf>
    <xf numFmtId="49" fontId="18" fillId="0" borderId="24" xfId="4" applyNumberFormat="1" applyFont="1" applyBorder="1" applyAlignment="1">
      <alignment horizontal="center"/>
    </xf>
    <xf numFmtId="169" fontId="18" fillId="0" borderId="24" xfId="4" quotePrefix="1" applyNumberFormat="1" applyFont="1" applyBorder="1" applyAlignment="1">
      <alignment horizontal="center"/>
    </xf>
    <xf numFmtId="172" fontId="18" fillId="0" borderId="24" xfId="4" quotePrefix="1" applyNumberFormat="1" applyFont="1" applyBorder="1" applyAlignment="1">
      <alignment horizontal="center"/>
    </xf>
    <xf numFmtId="49" fontId="18" fillId="0" borderId="24" xfId="4" applyNumberFormat="1" applyFont="1" applyBorder="1" applyAlignment="1">
      <alignment horizontal="left"/>
    </xf>
    <xf numFmtId="169" fontId="18" fillId="0" borderId="24" xfId="12" quotePrefix="1" applyNumberFormat="1" applyFont="1" applyFill="1" applyBorder="1" applyAlignment="1">
      <alignment horizontal="center"/>
    </xf>
    <xf numFmtId="49" fontId="18" fillId="0" borderId="24" xfId="4" applyNumberFormat="1" applyFont="1" applyBorder="1" applyAlignment="1">
      <alignment horizontal="center" vertical="center" wrapText="1"/>
    </xf>
    <xf numFmtId="49" fontId="18" fillId="0" borderId="24" xfId="8" applyNumberFormat="1" applyFont="1" applyBorder="1" applyAlignment="1">
      <alignment vertical="center" wrapText="1"/>
    </xf>
    <xf numFmtId="49" fontId="20" fillId="0" borderId="24" xfId="8" quotePrefix="1" applyNumberFormat="1" applyFont="1" applyBorder="1" applyAlignment="1">
      <alignment vertical="center" wrapText="1"/>
    </xf>
    <xf numFmtId="166" fontId="67" fillId="0" borderId="24" xfId="12" applyNumberFormat="1" applyFont="1" applyBorder="1" applyAlignment="1">
      <alignment horizontal="center" vertical="center" wrapText="1"/>
    </xf>
    <xf numFmtId="169" fontId="48" fillId="0" borderId="24" xfId="12" applyNumberFormat="1" applyFont="1" applyFill="1" applyBorder="1" applyAlignment="1">
      <alignment horizontal="right"/>
    </xf>
    <xf numFmtId="3" fontId="48" fillId="0" borderId="24" xfId="4" applyNumberFormat="1" applyFont="1" applyBorder="1" applyAlignment="1">
      <alignment horizontal="right"/>
    </xf>
    <xf numFmtId="49" fontId="21" fillId="0" borderId="24" xfId="4" applyNumberFormat="1" applyFont="1" applyBorder="1" applyAlignment="1">
      <alignment horizontal="center"/>
    </xf>
    <xf numFmtId="49" fontId="22" fillId="0" borderId="24" xfId="8" applyNumberFormat="1" applyFont="1" applyBorder="1" applyAlignment="1">
      <alignment wrapText="1"/>
    </xf>
    <xf numFmtId="49" fontId="20" fillId="0" borderId="24" xfId="4" applyNumberFormat="1" applyFont="1" applyBorder="1" applyAlignment="1">
      <alignment horizontal="center"/>
    </xf>
    <xf numFmtId="169" fontId="20" fillId="0" borderId="24" xfId="12" applyNumberFormat="1" applyFont="1" applyFill="1" applyBorder="1"/>
    <xf numFmtId="0" fontId="20" fillId="0" borderId="24" xfId="4" applyFont="1" applyBorder="1"/>
    <xf numFmtId="49" fontId="22" fillId="0" borderId="24" xfId="4" applyNumberFormat="1" applyFont="1" applyBorder="1" applyAlignment="1">
      <alignment horizontal="center"/>
    </xf>
    <xf numFmtId="49" fontId="20" fillId="0" borderId="24" xfId="8" quotePrefix="1" applyNumberFormat="1" applyFont="1" applyBorder="1" applyAlignment="1">
      <alignment wrapText="1"/>
    </xf>
    <xf numFmtId="169" fontId="18" fillId="0" borderId="24" xfId="12" applyNumberFormat="1" applyFont="1" applyFill="1" applyBorder="1"/>
    <xf numFmtId="0" fontId="18" fillId="0" borderId="24" xfId="4" applyFont="1" applyBorder="1"/>
    <xf numFmtId="169" fontId="67" fillId="0" borderId="24" xfId="12" applyNumberFormat="1" applyFont="1" applyBorder="1" applyAlignment="1">
      <alignment horizontal="center" vertical="center" wrapText="1"/>
    </xf>
    <xf numFmtId="49" fontId="20" fillId="0" borderId="24" xfId="4" applyNumberFormat="1" applyFont="1" applyBorder="1" applyAlignment="1">
      <alignment horizontal="center" vertical="center" wrapText="1"/>
    </xf>
    <xf numFmtId="169" fontId="75" fillId="0" borderId="24" xfId="12" applyNumberFormat="1" applyFont="1" applyBorder="1" applyAlignment="1">
      <alignment horizontal="center" vertical="center" wrapText="1"/>
    </xf>
    <xf numFmtId="49" fontId="18" fillId="0" borderId="24" xfId="8" applyNumberFormat="1" applyFont="1" applyBorder="1" applyAlignment="1">
      <alignment horizontal="left" vertical="center" wrapText="1"/>
    </xf>
    <xf numFmtId="49" fontId="22" fillId="0" borderId="24" xfId="8" applyNumberFormat="1" applyFont="1" applyBorder="1" applyAlignment="1">
      <alignment vertical="center" wrapText="1"/>
    </xf>
    <xf numFmtId="0" fontId="21" fillId="0" borderId="24" xfId="4" applyFont="1" applyBorder="1" applyAlignment="1">
      <alignment horizontal="center"/>
    </xf>
    <xf numFmtId="0" fontId="18" fillId="0" borderId="24" xfId="8" applyFont="1" applyBorder="1" applyAlignment="1">
      <alignment vertical="center" wrapText="1"/>
    </xf>
    <xf numFmtId="0" fontId="22" fillId="0" borderId="24" xfId="8" quotePrefix="1" applyFont="1" applyBorder="1" applyAlignment="1">
      <alignment vertical="center" wrapText="1"/>
    </xf>
    <xf numFmtId="49" fontId="22" fillId="0" borderId="24" xfId="8" quotePrefix="1" applyNumberFormat="1" applyFont="1" applyBorder="1" applyAlignment="1">
      <alignment vertical="center" wrapText="1"/>
    </xf>
    <xf numFmtId="49" fontId="18" fillId="0" borderId="24" xfId="8" applyNumberFormat="1" applyFont="1" applyBorder="1" applyAlignment="1">
      <alignment wrapText="1"/>
    </xf>
    <xf numFmtId="169" fontId="22" fillId="0" borderId="24" xfId="12" applyNumberFormat="1" applyFont="1" applyFill="1" applyBorder="1"/>
    <xf numFmtId="0" fontId="22" fillId="0" borderId="24" xfId="4" applyFont="1" applyBorder="1"/>
    <xf numFmtId="0" fontId="20" fillId="0" borderId="24" xfId="4" applyFont="1" applyBorder="1" applyAlignment="1">
      <alignment horizontal="center"/>
    </xf>
    <xf numFmtId="49" fontId="18" fillId="0" borderId="24" xfId="4" applyNumberFormat="1" applyFont="1" applyBorder="1"/>
    <xf numFmtId="49" fontId="21" fillId="0" borderId="24" xfId="4" applyNumberFormat="1" applyFont="1" applyBorder="1"/>
    <xf numFmtId="49" fontId="20" fillId="0" borderId="24" xfId="4" applyNumberFormat="1" applyFont="1" applyBorder="1" applyAlignment="1">
      <alignment horizontal="center" vertical="center"/>
    </xf>
    <xf numFmtId="49" fontId="20" fillId="0" borderId="24" xfId="4" applyNumberFormat="1" applyFont="1" applyBorder="1" applyAlignment="1">
      <alignment horizontal="left" vertical="center"/>
    </xf>
    <xf numFmtId="49" fontId="18" fillId="0" borderId="24" xfId="4" applyNumberFormat="1" applyFont="1" applyBorder="1" applyAlignment="1">
      <alignment horizontal="center" vertical="center"/>
    </xf>
    <xf numFmtId="49" fontId="21" fillId="0" borderId="24" xfId="4" applyNumberFormat="1" applyFont="1" applyBorder="1" applyAlignment="1">
      <alignment horizontal="left" vertical="center"/>
    </xf>
    <xf numFmtId="49" fontId="21" fillId="0" borderId="24" xfId="4" applyNumberFormat="1" applyFont="1" applyBorder="1" applyAlignment="1">
      <alignment horizontal="left" vertical="center" wrapText="1"/>
    </xf>
    <xf numFmtId="0" fontId="18" fillId="0" borderId="24" xfId="4" applyFont="1" applyBorder="1" applyAlignment="1">
      <alignment horizontal="center"/>
    </xf>
    <xf numFmtId="0" fontId="20" fillId="0" borderId="24" xfId="4" applyFont="1" applyBorder="1" applyAlignment="1">
      <alignment horizontal="center" vertical="center"/>
    </xf>
    <xf numFmtId="49" fontId="20" fillId="0" borderId="24" xfId="4" applyNumberFormat="1" applyFont="1" applyBorder="1" applyAlignment="1">
      <alignment horizontal="left"/>
    </xf>
    <xf numFmtId="0" fontId="18" fillId="0" borderId="24" xfId="4" applyFont="1" applyBorder="1" applyAlignment="1">
      <alignment horizontal="center" vertical="center"/>
    </xf>
    <xf numFmtId="49" fontId="18" fillId="0" borderId="24" xfId="4" applyNumberFormat="1" applyFont="1" applyBorder="1" applyAlignment="1">
      <alignment horizontal="left" vertical="center"/>
    </xf>
    <xf numFmtId="0" fontId="21" fillId="0" borderId="24" xfId="4" applyFont="1" applyBorder="1"/>
    <xf numFmtId="0" fontId="20" fillId="0" borderId="24" xfId="4" applyFont="1" applyBorder="1" applyAlignment="1">
      <alignment horizontal="left" indent="1"/>
    </xf>
    <xf numFmtId="0" fontId="18" fillId="0" borderId="24" xfId="4" applyFont="1" applyBorder="1" applyAlignment="1">
      <alignment vertical="center" wrapText="1"/>
    </xf>
    <xf numFmtId="0" fontId="21" fillId="0" borderId="24" xfId="4" applyFont="1" applyBorder="1" applyAlignment="1">
      <alignment horizontal="center" vertical="center"/>
    </xf>
    <xf numFmtId="49" fontId="20" fillId="0" borderId="24" xfId="4" applyNumberFormat="1" applyFont="1" applyBorder="1" applyAlignment="1">
      <alignment horizontal="left" vertical="center" wrapText="1"/>
    </xf>
    <xf numFmtId="0" fontId="18" fillId="0" borderId="24" xfId="4" applyFont="1" applyBorder="1" applyAlignment="1">
      <alignment horizontal="left" vertical="center"/>
    </xf>
    <xf numFmtId="0" fontId="18" fillId="0" borderId="24" xfId="4" applyFont="1" applyBorder="1" applyAlignment="1">
      <alignment vertical="center"/>
    </xf>
    <xf numFmtId="0" fontId="20" fillId="0" borderId="24" xfId="4" applyFont="1" applyBorder="1" applyAlignment="1">
      <alignment horizontal="left" vertical="center"/>
    </xf>
    <xf numFmtId="0" fontId="20" fillId="0" borderId="24" xfId="4" applyFont="1" applyBorder="1" applyAlignment="1">
      <alignment vertical="center"/>
    </xf>
    <xf numFmtId="0" fontId="22" fillId="0" borderId="24" xfId="4" applyFont="1" applyBorder="1" applyAlignment="1">
      <alignment horizontal="center" vertical="center"/>
    </xf>
    <xf numFmtId="0" fontId="22" fillId="0" borderId="24" xfId="4" applyFont="1" applyBorder="1" applyAlignment="1">
      <alignment vertical="center"/>
    </xf>
    <xf numFmtId="0" fontId="18" fillId="0" borderId="24" xfId="4" quotePrefix="1" applyFont="1" applyBorder="1" applyAlignment="1">
      <alignment horizontal="center"/>
    </xf>
    <xf numFmtId="170" fontId="67" fillId="0" borderId="24" xfId="13" applyNumberFormat="1" applyFont="1" applyBorder="1" applyAlignment="1">
      <alignment horizontal="right" vertical="center" wrapText="1"/>
    </xf>
    <xf numFmtId="0" fontId="21" fillId="0" borderId="24" xfId="4" applyFont="1" applyBorder="1" applyAlignment="1">
      <alignment vertical="center"/>
    </xf>
    <xf numFmtId="166" fontId="75" fillId="0" borderId="24" xfId="12" applyNumberFormat="1" applyFont="1" applyBorder="1" applyAlignment="1">
      <alignment horizontal="center" vertical="center" wrapText="1"/>
    </xf>
    <xf numFmtId="170" fontId="75" fillId="0" borderId="24" xfId="13" applyNumberFormat="1" applyFont="1" applyBorder="1" applyAlignment="1">
      <alignment horizontal="right" vertical="center" wrapText="1"/>
    </xf>
    <xf numFmtId="0" fontId="18" fillId="0" borderId="24" xfId="6" applyFont="1" applyBorder="1" applyAlignment="1">
      <alignment horizontal="center"/>
    </xf>
    <xf numFmtId="0" fontId="18" fillId="0" borderId="24" xfId="6" applyFont="1" applyBorder="1"/>
    <xf numFmtId="172" fontId="20" fillId="0" borderId="24" xfId="4" quotePrefix="1" applyNumberFormat="1" applyFont="1" applyBorder="1" applyAlignment="1">
      <alignment horizontal="center"/>
    </xf>
    <xf numFmtId="171" fontId="20" fillId="7" borderId="11" xfId="12" applyNumberFormat="1" applyFont="1" applyFill="1" applyBorder="1" applyAlignment="1">
      <alignment horizontal="right" vertical="center" wrapText="1"/>
    </xf>
    <xf numFmtId="169" fontId="38" fillId="0" borderId="24" xfId="12" applyNumberFormat="1" applyFont="1" applyBorder="1" applyAlignment="1">
      <alignment horizontal="center" vertical="center"/>
    </xf>
    <xf numFmtId="169" fontId="38" fillId="0" borderId="24" xfId="12" applyNumberFormat="1" applyFont="1" applyBorder="1" applyAlignment="1">
      <alignment vertical="center"/>
    </xf>
    <xf numFmtId="0" fontId="32" fillId="0" borderId="11" xfId="0" applyFont="1" applyBorder="1" applyAlignment="1">
      <alignment horizontal="right" wrapText="1"/>
    </xf>
    <xf numFmtId="0" fontId="0" fillId="0" borderId="0" xfId="0" applyAlignment="1">
      <alignment horizontal="right"/>
    </xf>
    <xf numFmtId="0" fontId="34" fillId="0" borderId="24" xfId="0" applyFont="1" applyBorder="1" applyAlignment="1">
      <alignment horizontal="center" vertical="center"/>
    </xf>
    <xf numFmtId="169" fontId="18" fillId="0" borderId="24" xfId="12" applyNumberFormat="1" applyFont="1" applyBorder="1"/>
    <xf numFmtId="0" fontId="20" fillId="0" borderId="24" xfId="0" applyFont="1" applyBorder="1" applyAlignment="1">
      <alignment horizontal="left" wrapText="1"/>
    </xf>
    <xf numFmtId="0" fontId="20" fillId="0" borderId="24" xfId="0" applyFont="1" applyBorder="1" applyAlignment="1">
      <alignment vertical="center"/>
    </xf>
    <xf numFmtId="169" fontId="18" fillId="0" borderId="24" xfId="12" applyNumberFormat="1" applyFont="1" applyBorder="1" applyAlignment="1">
      <alignment horizontal="center"/>
    </xf>
    <xf numFmtId="169" fontId="20" fillId="0" borderId="24" xfId="12" applyNumberFormat="1" applyFont="1" applyBorder="1" applyAlignment="1">
      <alignment horizontal="center"/>
    </xf>
    <xf numFmtId="0" fontId="20" fillId="0" borderId="24" xfId="0" applyFont="1" applyBorder="1" applyAlignment="1">
      <alignment vertical="center" wrapText="1"/>
    </xf>
    <xf numFmtId="0" fontId="18" fillId="0" borderId="24" xfId="0" quotePrefix="1" applyFont="1" applyBorder="1" applyAlignment="1">
      <alignment horizontal="left"/>
    </xf>
    <xf numFmtId="0" fontId="18" fillId="0" borderId="24" xfId="0" applyFont="1" applyBorder="1" applyAlignment="1">
      <alignment horizontal="center"/>
    </xf>
    <xf numFmtId="0" fontId="18" fillId="0" borderId="24" xfId="0" applyFont="1" applyBorder="1" applyAlignment="1">
      <alignment horizontal="justify" vertical="center" wrapText="1"/>
    </xf>
    <xf numFmtId="169" fontId="18" fillId="0" borderId="24" xfId="0" applyNumberFormat="1" applyFont="1" applyBorder="1"/>
    <xf numFmtId="0" fontId="28" fillId="0" borderId="24" xfId="0" applyFont="1" applyBorder="1" applyAlignment="1">
      <alignment horizontal="center" vertical="center"/>
    </xf>
    <xf numFmtId="0" fontId="17" fillId="0" borderId="24" xfId="0" applyFont="1" applyBorder="1" applyAlignment="1">
      <alignment wrapText="1"/>
    </xf>
    <xf numFmtId="0" fontId="84" fillId="0" borderId="0" xfId="0" applyFont="1"/>
    <xf numFmtId="3" fontId="0" fillId="0" borderId="0" xfId="0" applyNumberFormat="1"/>
    <xf numFmtId="0" fontId="84" fillId="0" borderId="0" xfId="0" applyFont="1" applyAlignment="1">
      <alignment vertical="center"/>
    </xf>
    <xf numFmtId="169" fontId="84" fillId="0" borderId="0" xfId="0" applyNumberFormat="1" applyFont="1" applyAlignment="1">
      <alignment vertical="center"/>
    </xf>
    <xf numFmtId="0" fontId="85" fillId="0" borderId="24" xfId="0" applyFont="1" applyBorder="1" applyAlignment="1">
      <alignment vertical="center" wrapText="1"/>
    </xf>
    <xf numFmtId="0" fontId="38" fillId="0" borderId="24" xfId="0" applyFont="1" applyBorder="1" applyAlignment="1">
      <alignment horizontal="center" vertical="center"/>
    </xf>
    <xf numFmtId="0" fontId="38" fillId="0" borderId="24" xfId="0" applyFont="1" applyBorder="1" applyAlignment="1">
      <alignment vertical="center" wrapText="1"/>
    </xf>
    <xf numFmtId="169" fontId="38" fillId="0" borderId="24" xfId="12" applyNumberFormat="1" applyFont="1" applyBorder="1" applyAlignment="1">
      <alignment vertical="center" wrapText="1"/>
    </xf>
    <xf numFmtId="169" fontId="38" fillId="0" borderId="24" xfId="12" applyNumberFormat="1" applyFont="1" applyBorder="1" applyAlignment="1">
      <alignment horizontal="right" vertical="center"/>
    </xf>
    <xf numFmtId="169" fontId="38" fillId="0" borderId="24" xfId="12" applyNumberFormat="1" applyFont="1" applyBorder="1" applyAlignment="1">
      <alignment horizontal="right" vertical="center" wrapText="1"/>
    </xf>
    <xf numFmtId="169" fontId="37" fillId="0" borderId="24" xfId="12" applyNumberFormat="1" applyFont="1" applyBorder="1" applyAlignment="1">
      <alignment horizontal="left" vertical="center" wrapText="1"/>
    </xf>
    <xf numFmtId="169" fontId="37" fillId="0" borderId="24" xfId="12" applyNumberFormat="1" applyFont="1" applyBorder="1" applyAlignment="1">
      <alignment vertical="center"/>
    </xf>
    <xf numFmtId="169" fontId="37" fillId="0" borderId="24" xfId="12" applyNumberFormat="1" applyFont="1" applyBorder="1" applyAlignment="1">
      <alignment horizontal="right" vertical="center"/>
    </xf>
    <xf numFmtId="169" fontId="37" fillId="0" borderId="24" xfId="12" applyNumberFormat="1" applyFont="1" applyBorder="1" applyAlignment="1">
      <alignment vertical="center" wrapText="1"/>
    </xf>
    <xf numFmtId="169" fontId="37" fillId="0" borderId="24" xfId="12" applyNumberFormat="1" applyFont="1" applyBorder="1" applyAlignment="1">
      <alignment horizontal="right" vertical="center" wrapText="1"/>
    </xf>
    <xf numFmtId="169" fontId="37" fillId="0" borderId="24" xfId="12" applyNumberFormat="1" applyFont="1" applyBorder="1" applyAlignment="1">
      <alignment horizontal="center" vertical="center"/>
    </xf>
    <xf numFmtId="0" fontId="38" fillId="0" borderId="24" xfId="0" applyFont="1" applyBorder="1" applyAlignment="1">
      <alignment vertical="center"/>
    </xf>
    <xf numFmtId="0" fontId="37" fillId="0" borderId="24" xfId="0" applyFont="1" applyBorder="1" applyAlignment="1">
      <alignment horizontal="left" vertical="center" wrapText="1"/>
    </xf>
    <xf numFmtId="0" fontId="37" fillId="0" borderId="24" xfId="0" applyFont="1" applyBorder="1" applyAlignment="1">
      <alignment vertical="center"/>
    </xf>
    <xf numFmtId="3" fontId="37" fillId="0" borderId="24" xfId="12" applyNumberFormat="1" applyFont="1" applyBorder="1" applyAlignment="1">
      <alignment horizontal="right" vertical="center" wrapText="1"/>
    </xf>
    <xf numFmtId="0" fontId="37" fillId="0" borderId="24" xfId="0" applyFont="1" applyBorder="1" applyAlignment="1">
      <alignment vertical="center" wrapText="1"/>
    </xf>
    <xf numFmtId="3" fontId="38" fillId="0" borderId="24" xfId="12" applyNumberFormat="1" applyFont="1" applyBorder="1" applyAlignment="1">
      <alignment horizontal="right" vertical="center" wrapText="1"/>
    </xf>
    <xf numFmtId="0" fontId="38" fillId="0" borderId="24" xfId="0" applyFont="1" applyBorder="1" applyAlignment="1">
      <alignment horizontal="left" vertical="center" wrapText="1"/>
    </xf>
    <xf numFmtId="3" fontId="38" fillId="0" borderId="24" xfId="0" applyNumberFormat="1" applyFont="1" applyBorder="1" applyAlignment="1">
      <alignment horizontal="right" vertical="center" wrapText="1"/>
    </xf>
    <xf numFmtId="0" fontId="37" fillId="0" borderId="24" xfId="0" applyFont="1" applyBorder="1" applyAlignment="1">
      <alignment horizontal="right" vertical="center"/>
    </xf>
    <xf numFmtId="3" fontId="37" fillId="0" borderId="24" xfId="0" applyNumberFormat="1" applyFont="1" applyBorder="1" applyAlignment="1">
      <alignment horizontal="right" vertical="center" wrapText="1"/>
    </xf>
    <xf numFmtId="3" fontId="38" fillId="0" borderId="24" xfId="0" applyNumberFormat="1" applyFont="1" applyBorder="1" applyAlignment="1">
      <alignment vertical="center"/>
    </xf>
    <xf numFmtId="169" fontId="38" fillId="0" borderId="24" xfId="0" applyNumberFormat="1" applyFont="1" applyBorder="1" applyAlignment="1">
      <alignment vertical="center" wrapText="1"/>
    </xf>
    <xf numFmtId="0" fontId="32" fillId="0" borderId="1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169" fontId="12" fillId="0" borderId="24" xfId="12" quotePrefix="1" applyNumberFormat="1" applyFont="1" applyBorder="1" applyAlignment="1">
      <alignment horizontal="center" vertical="center"/>
    </xf>
    <xf numFmtId="169" fontId="12" fillId="0" borderId="24" xfId="12" applyNumberFormat="1" applyFont="1" applyBorder="1" applyAlignment="1">
      <alignment vertical="center"/>
    </xf>
    <xf numFmtId="169" fontId="12" fillId="0" borderId="24" xfId="12" applyNumberFormat="1" applyFont="1" applyBorder="1" applyAlignment="1">
      <alignment horizontal="center" vertical="center"/>
    </xf>
    <xf numFmtId="169" fontId="12" fillId="0" borderId="24" xfId="12" applyNumberFormat="1" applyFont="1" applyBorder="1" applyAlignment="1">
      <alignment horizontal="right" vertical="center"/>
    </xf>
    <xf numFmtId="169" fontId="12" fillId="0" borderId="24" xfId="12" applyNumberFormat="1" applyFont="1" applyBorder="1" applyAlignment="1">
      <alignment vertical="center" wrapText="1"/>
    </xf>
    <xf numFmtId="169" fontId="12" fillId="0" borderId="24" xfId="12" applyNumberFormat="1" applyFont="1" applyBorder="1" applyAlignment="1">
      <alignment horizontal="left" vertical="center"/>
    </xf>
    <xf numFmtId="169" fontId="86" fillId="0" borderId="24" xfId="12" quotePrefix="1" applyNumberFormat="1" applyFont="1" applyBorder="1" applyAlignment="1">
      <alignment horizontal="right" vertical="center"/>
    </xf>
    <xf numFmtId="169" fontId="37" fillId="0" borderId="24" xfId="12" applyNumberFormat="1" applyFont="1" applyBorder="1" applyAlignment="1">
      <alignment horizontal="center" vertical="center" wrapText="1"/>
    </xf>
    <xf numFmtId="169" fontId="86" fillId="0" borderId="24" xfId="12" applyNumberFormat="1" applyFont="1" applyBorder="1" applyAlignment="1">
      <alignment horizontal="right" vertical="center"/>
    </xf>
    <xf numFmtId="169" fontId="37" fillId="0" borderId="24" xfId="12" applyNumberFormat="1" applyFont="1" applyFill="1" applyBorder="1" applyAlignment="1">
      <alignment vertical="center"/>
    </xf>
    <xf numFmtId="169" fontId="86" fillId="0" borderId="24" xfId="12" applyNumberFormat="1" applyFont="1" applyBorder="1" applyAlignment="1">
      <alignment horizontal="center" vertical="center"/>
    </xf>
    <xf numFmtId="169" fontId="37" fillId="0" borderId="24" xfId="0" applyNumberFormat="1" applyFont="1" applyBorder="1" applyAlignment="1">
      <alignment vertical="center" wrapText="1"/>
    </xf>
    <xf numFmtId="169" fontId="0" fillId="0" borderId="0" xfId="0" applyNumberFormat="1" applyAlignment="1">
      <alignment vertical="center"/>
    </xf>
    <xf numFmtId="3" fontId="37" fillId="0" borderId="24" xfId="0" applyNumberFormat="1" applyFont="1" applyBorder="1" applyAlignment="1">
      <alignment vertical="center"/>
    </xf>
    <xf numFmtId="3" fontId="37" fillId="0" borderId="24" xfId="0" applyNumberFormat="1" applyFont="1" applyBorder="1" applyAlignment="1">
      <alignment vertical="center" wrapText="1"/>
    </xf>
    <xf numFmtId="0" fontId="12" fillId="0" borderId="24" xfId="0" applyFont="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vertical="center"/>
    </xf>
    <xf numFmtId="0" fontId="12" fillId="0" borderId="24" xfId="0" applyFont="1" applyBorder="1" applyAlignment="1">
      <alignment horizontal="right" vertical="center"/>
    </xf>
    <xf numFmtId="169" fontId="12" fillId="0" borderId="24" xfId="0" applyNumberFormat="1" applyFont="1" applyBorder="1" applyAlignment="1">
      <alignment vertical="center" wrapText="1"/>
    </xf>
    <xf numFmtId="169" fontId="12" fillId="0" borderId="24" xfId="12" applyNumberFormat="1" applyFont="1" applyBorder="1" applyAlignment="1">
      <alignment horizontal="left" vertical="center" wrapText="1"/>
    </xf>
    <xf numFmtId="169" fontId="12" fillId="0" borderId="24" xfId="12" applyNumberFormat="1" applyFont="1" applyBorder="1" applyAlignment="1">
      <alignment horizontal="right" vertical="center" wrapText="1"/>
    </xf>
    <xf numFmtId="3" fontId="12" fillId="0" borderId="24" xfId="12" applyNumberFormat="1" applyFont="1" applyBorder="1" applyAlignment="1">
      <alignment horizontal="right" vertical="center" wrapText="1"/>
    </xf>
    <xf numFmtId="3" fontId="12" fillId="0" borderId="24" xfId="0" applyNumberFormat="1" applyFont="1" applyBorder="1" applyAlignment="1">
      <alignment horizontal="right" vertical="center" wrapText="1"/>
    </xf>
    <xf numFmtId="3" fontId="12" fillId="0" borderId="24" xfId="0" applyNumberFormat="1" applyFont="1" applyBorder="1" applyAlignment="1">
      <alignment vertical="center" wrapText="1"/>
    </xf>
    <xf numFmtId="0" fontId="37" fillId="7" borderId="24" xfId="16" applyFont="1" applyFill="1" applyBorder="1" applyAlignment="1">
      <alignment vertical="center" wrapText="1"/>
    </xf>
    <xf numFmtId="166" fontId="37" fillId="7" borderId="24" xfId="12" applyNumberFormat="1" applyFont="1" applyFill="1" applyBorder="1" applyAlignment="1">
      <alignment vertical="center" wrapText="1"/>
    </xf>
    <xf numFmtId="0" fontId="33" fillId="0" borderId="24" xfId="0" applyFont="1" applyBorder="1" applyAlignment="1">
      <alignment horizontal="center" vertical="center"/>
    </xf>
    <xf numFmtId="0" fontId="17" fillId="0" borderId="24" xfId="0" applyFont="1" applyBorder="1"/>
    <xf numFmtId="0" fontId="17" fillId="0" borderId="24" xfId="0" applyFont="1" applyBorder="1" applyAlignment="1">
      <alignment horizontal="right"/>
    </xf>
    <xf numFmtId="0" fontId="12" fillId="7" borderId="24" xfId="16" applyFont="1" applyFill="1" applyBorder="1" applyAlignment="1">
      <alignment vertical="center" wrapText="1"/>
    </xf>
    <xf numFmtId="0" fontId="83" fillId="0" borderId="24" xfId="0" applyFont="1" applyBorder="1"/>
    <xf numFmtId="0" fontId="83" fillId="0" borderId="24" xfId="0" applyFont="1" applyBorder="1" applyAlignment="1">
      <alignment horizontal="right"/>
    </xf>
    <xf numFmtId="0" fontId="83" fillId="0" borderId="24" xfId="0" applyFont="1" applyBorder="1" applyAlignment="1">
      <alignment wrapText="1"/>
    </xf>
    <xf numFmtId="166" fontId="12" fillId="7" borderId="24" xfId="12" applyNumberFormat="1" applyFont="1" applyFill="1" applyBorder="1" applyAlignment="1">
      <alignment vertical="center" wrapText="1"/>
    </xf>
    <xf numFmtId="169" fontId="17" fillId="0" borderId="24" xfId="12" applyNumberFormat="1" applyFont="1" applyBorder="1" applyAlignment="1">
      <alignment wrapText="1"/>
    </xf>
    <xf numFmtId="169" fontId="37" fillId="7" borderId="24" xfId="12" applyNumberFormat="1" applyFont="1" applyFill="1" applyBorder="1" applyAlignment="1">
      <alignment vertical="center" wrapText="1"/>
    </xf>
    <xf numFmtId="166" fontId="17" fillId="0" borderId="24" xfId="0" applyNumberFormat="1" applyFont="1" applyBorder="1"/>
    <xf numFmtId="166" fontId="83" fillId="0" borderId="24" xfId="0" applyNumberFormat="1" applyFont="1" applyBorder="1"/>
    <xf numFmtId="169" fontId="83" fillId="0" borderId="24" xfId="0" applyNumberFormat="1" applyFont="1" applyBorder="1"/>
    <xf numFmtId="169" fontId="83" fillId="0" borderId="24" xfId="0" applyNumberFormat="1" applyFont="1" applyBorder="1" applyAlignment="1">
      <alignment wrapText="1"/>
    </xf>
    <xf numFmtId="0" fontId="18" fillId="0" borderId="24" xfId="5" applyFont="1" applyBorder="1" applyAlignment="1">
      <alignment horizontal="center"/>
    </xf>
    <xf numFmtId="0" fontId="18" fillId="0" borderId="24" xfId="5" applyFont="1" applyBorder="1" applyAlignment="1">
      <alignment horizontal="left"/>
    </xf>
    <xf numFmtId="169" fontId="60" fillId="0" borderId="24" xfId="12" applyNumberFormat="1" applyFont="1" applyBorder="1"/>
    <xf numFmtId="0" fontId="20" fillId="0" borderId="24" xfId="5" applyFont="1" applyBorder="1" applyAlignment="1">
      <alignment horizontal="center"/>
    </xf>
    <xf numFmtId="0" fontId="20" fillId="0" borderId="24" xfId="5" applyFont="1" applyBorder="1" applyAlignment="1">
      <alignment horizontal="left"/>
    </xf>
    <xf numFmtId="0" fontId="20" fillId="0" borderId="24" xfId="5" applyFont="1" applyBorder="1"/>
    <xf numFmtId="169" fontId="18" fillId="0" borderId="24" xfId="5" applyNumberFormat="1" applyFont="1" applyBorder="1" applyAlignment="1">
      <alignment horizontal="left"/>
    </xf>
    <xf numFmtId="169" fontId="20" fillId="0" borderId="24" xfId="5" quotePrefix="1" applyNumberFormat="1" applyFont="1" applyBorder="1" applyAlignment="1">
      <alignment horizontal="center"/>
    </xf>
    <xf numFmtId="0" fontId="20" fillId="0" borderId="24" xfId="5" quotePrefix="1" applyFont="1" applyBorder="1" applyAlignment="1">
      <alignment horizontal="center"/>
    </xf>
    <xf numFmtId="169" fontId="15" fillId="0" borderId="9" xfId="12" applyNumberFormat="1" applyFont="1" applyFill="1" applyBorder="1" applyAlignment="1">
      <alignment horizontal="right"/>
    </xf>
    <xf numFmtId="169" fontId="20" fillId="0" borderId="7" xfId="12" applyNumberFormat="1" applyFont="1" applyFill="1" applyBorder="1" applyAlignment="1">
      <alignment horizontal="right" vertical="center"/>
    </xf>
    <xf numFmtId="169" fontId="20" fillId="0" borderId="9" xfId="12" applyNumberFormat="1" applyFont="1" applyFill="1" applyBorder="1" applyAlignment="1">
      <alignment horizontal="right" vertical="center"/>
    </xf>
    <xf numFmtId="169" fontId="20" fillId="0" borderId="9" xfId="12" applyNumberFormat="1" applyFont="1" applyFill="1" applyBorder="1" applyAlignment="1">
      <alignment horizontal="right"/>
    </xf>
    <xf numFmtId="0" fontId="84" fillId="0" borderId="0" xfId="0" applyFont="1" applyAlignment="1">
      <alignment horizontal="center"/>
    </xf>
    <xf numFmtId="3" fontId="20" fillId="0" borderId="24" xfId="0" applyNumberFormat="1" applyFont="1" applyBorder="1"/>
    <xf numFmtId="0" fontId="0" fillId="0" borderId="24" xfId="0" applyBorder="1" applyAlignment="1">
      <alignment vertical="center"/>
    </xf>
    <xf numFmtId="0" fontId="20" fillId="0" borderId="24" xfId="0" quotePrefix="1" applyFont="1" applyBorder="1"/>
    <xf numFmtId="0" fontId="13" fillId="0" borderId="7" xfId="0" applyFont="1" applyBorder="1" applyAlignment="1">
      <alignment horizont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64" fillId="0" borderId="24" xfId="10" applyFont="1" applyBorder="1" applyAlignment="1">
      <alignment horizontal="right" vertical="center" wrapText="1"/>
    </xf>
    <xf numFmtId="0" fontId="64" fillId="0" borderId="24" xfId="10" applyFont="1" applyBorder="1" applyAlignment="1">
      <alignment horizontal="center" vertical="center" wrapText="1"/>
    </xf>
    <xf numFmtId="166" fontId="64" fillId="0" borderId="24" xfId="10" applyNumberFormat="1" applyFont="1" applyBorder="1" applyAlignment="1">
      <alignment horizontal="right" vertical="center" wrapText="1"/>
    </xf>
    <xf numFmtId="166" fontId="60" fillId="0" borderId="24" xfId="10" applyNumberFormat="1" applyFont="1" applyBorder="1" applyAlignment="1">
      <alignment horizontal="right" vertical="center" wrapText="1"/>
    </xf>
    <xf numFmtId="166" fontId="60" fillId="0" borderId="24" xfId="10" applyNumberFormat="1" applyFont="1" applyBorder="1" applyAlignment="1">
      <alignment horizontal="center" vertical="center" wrapText="1"/>
    </xf>
    <xf numFmtId="0" fontId="60" fillId="0" borderId="24" xfId="10" applyFont="1" applyBorder="1" applyAlignment="1">
      <alignment horizontal="center" vertical="center"/>
    </xf>
    <xf numFmtId="0" fontId="60" fillId="0" borderId="24" xfId="10" applyFont="1" applyBorder="1" applyAlignment="1">
      <alignment vertical="center"/>
    </xf>
    <xf numFmtId="166" fontId="87" fillId="0" borderId="24" xfId="10" applyNumberFormat="1" applyFont="1" applyBorder="1" applyAlignment="1">
      <alignment horizontal="right" vertical="center" wrapText="1"/>
    </xf>
    <xf numFmtId="166" fontId="45" fillId="0" borderId="24" xfId="11" applyNumberFormat="1" applyFont="1" applyFill="1" applyBorder="1" applyAlignment="1">
      <alignment horizontal="right" vertical="center" wrapText="1"/>
    </xf>
    <xf numFmtId="166" fontId="60" fillId="0" borderId="24" xfId="12" applyNumberFormat="1" applyFont="1" applyBorder="1"/>
    <xf numFmtId="0" fontId="87" fillId="0" borderId="24" xfId="10" applyFont="1" applyBorder="1" applyAlignment="1">
      <alignment vertical="center" wrapText="1"/>
    </xf>
    <xf numFmtId="166" fontId="87" fillId="0" borderId="24" xfId="11" applyNumberFormat="1" applyFont="1" applyFill="1" applyBorder="1" applyAlignment="1">
      <alignment horizontal="right" vertical="center" wrapText="1"/>
    </xf>
    <xf numFmtId="0" fontId="13" fillId="0" borderId="24" xfId="0" applyFont="1" applyBorder="1"/>
    <xf numFmtId="3" fontId="13" fillId="0" borderId="24" xfId="0" applyNumberFormat="1" applyFont="1" applyBorder="1"/>
    <xf numFmtId="0" fontId="18" fillId="0" borderId="24" xfId="0" applyFont="1" applyBorder="1" applyAlignment="1">
      <alignment wrapText="1"/>
    </xf>
    <xf numFmtId="0" fontId="18" fillId="0" borderId="11" xfId="0" applyFont="1" applyBorder="1" applyAlignment="1">
      <alignment horizontal="left" vertical="justify" wrapText="1"/>
    </xf>
    <xf numFmtId="172" fontId="18" fillId="0" borderId="24" xfId="4" applyNumberFormat="1" applyFont="1" applyBorder="1"/>
    <xf numFmtId="173" fontId="18" fillId="0" borderId="24" xfId="12" applyNumberFormat="1" applyFont="1" applyFill="1" applyBorder="1"/>
    <xf numFmtId="0" fontId="44" fillId="0" borderId="24" xfId="0" applyFont="1" applyBorder="1"/>
    <xf numFmtId="169" fontId="38" fillId="0" borderId="24" xfId="12" quotePrefix="1" applyNumberFormat="1" applyFont="1" applyBorder="1" applyAlignment="1">
      <alignment horizontal="center" vertical="center"/>
    </xf>
    <xf numFmtId="0" fontId="38" fillId="0" borderId="12" xfId="0" quotePrefix="1" applyFont="1" applyBorder="1" applyAlignment="1">
      <alignment horizontal="center" vertical="center"/>
    </xf>
    <xf numFmtId="0" fontId="38" fillId="0" borderId="12" xfId="0" applyFont="1" applyBorder="1" applyAlignment="1">
      <alignment horizontal="center" vertical="center"/>
    </xf>
    <xf numFmtId="0" fontId="38" fillId="0" borderId="0" xfId="0" applyFont="1" applyAlignment="1">
      <alignment horizontal="center" vertical="center"/>
    </xf>
    <xf numFmtId="0" fontId="18" fillId="0" borderId="24" xfId="0" applyFont="1" applyBorder="1" applyAlignment="1">
      <alignment horizontal="center" vertical="center"/>
    </xf>
    <xf numFmtId="169" fontId="18" fillId="0" borderId="24" xfId="12" quotePrefix="1" applyNumberFormat="1" applyFont="1" applyBorder="1" applyAlignment="1">
      <alignment horizontal="center" vertical="center"/>
    </xf>
    <xf numFmtId="169" fontId="18" fillId="0" borderId="7" xfId="12" applyNumberFormat="1" applyFont="1" applyFill="1" applyBorder="1" applyAlignment="1">
      <alignment horizontal="center" vertical="center"/>
    </xf>
    <xf numFmtId="169" fontId="20" fillId="7" borderId="11" xfId="12" applyNumberFormat="1" applyFont="1" applyFill="1" applyBorder="1" applyAlignment="1">
      <alignment vertical="center" wrapText="1"/>
    </xf>
    <xf numFmtId="169" fontId="0" fillId="0" borderId="0" xfId="0" applyNumberFormat="1"/>
    <xf numFmtId="169" fontId="20" fillId="0" borderId="0" xfId="0" applyNumberFormat="1" applyFont="1"/>
    <xf numFmtId="9" fontId="20" fillId="0" borderId="0" xfId="0" applyNumberFormat="1" applyFont="1"/>
    <xf numFmtId="169" fontId="44" fillId="0" borderId="0" xfId="0" applyNumberFormat="1" applyFont="1"/>
    <xf numFmtId="0" fontId="20" fillId="0" borderId="0" xfId="15" applyFont="1" applyAlignment="1">
      <alignment vertical="center" wrapText="1"/>
    </xf>
    <xf numFmtId="169" fontId="20" fillId="0" borderId="0" xfId="12" applyNumberFormat="1" applyFont="1" applyBorder="1" applyAlignment="1">
      <alignment vertical="center" wrapText="1"/>
    </xf>
    <xf numFmtId="0" fontId="20" fillId="7" borderId="0" xfId="15" applyFont="1" applyFill="1" applyAlignment="1">
      <alignment horizontal="left" vertical="center" wrapText="1"/>
    </xf>
    <xf numFmtId="169" fontId="20" fillId="0" borderId="0" xfId="12" applyNumberFormat="1" applyFont="1" applyBorder="1" applyAlignment="1">
      <alignment vertical="center"/>
    </xf>
    <xf numFmtId="3" fontId="20" fillId="0" borderId="0" xfId="0" applyNumberFormat="1" applyFont="1"/>
    <xf numFmtId="0" fontId="22" fillId="0" borderId="0" xfId="15" applyFont="1" applyAlignment="1">
      <alignment vertical="center" wrapText="1"/>
    </xf>
    <xf numFmtId="169" fontId="20" fillId="0" borderId="0" xfId="4" applyNumberFormat="1" applyFont="1"/>
    <xf numFmtId="0" fontId="88" fillId="0" borderId="0" xfId="5" applyFont="1"/>
    <xf numFmtId="43" fontId="13" fillId="0" borderId="0" xfId="12" applyFont="1"/>
    <xf numFmtId="169" fontId="13" fillId="0" borderId="0" xfId="12" applyNumberFormat="1" applyFont="1"/>
    <xf numFmtId="169" fontId="20" fillId="0" borderId="0" xfId="5" applyNumberFormat="1" applyFont="1"/>
    <xf numFmtId="170" fontId="13" fillId="0" borderId="0" xfId="5" applyNumberFormat="1" applyFont="1"/>
    <xf numFmtId="0" fontId="62" fillId="0" borderId="24" xfId="0" applyFont="1" applyBorder="1" applyAlignment="1">
      <alignment horizontal="center" vertical="center" wrapText="1"/>
    </xf>
    <xf numFmtId="49" fontId="38" fillId="0" borderId="24" xfId="5" applyNumberFormat="1" applyFont="1" applyBorder="1" applyAlignment="1">
      <alignment horizontal="center"/>
    </xf>
    <xf numFmtId="0" fontId="38" fillId="0" borderId="24" xfId="5" applyFont="1" applyBorder="1" applyAlignment="1">
      <alignment horizontal="center"/>
    </xf>
    <xf numFmtId="49" fontId="37" fillId="0" borderId="24" xfId="5" applyNumberFormat="1" applyFont="1" applyBorder="1"/>
    <xf numFmtId="170" fontId="62" fillId="0" borderId="24" xfId="0" applyNumberFormat="1" applyFont="1" applyBorder="1" applyAlignment="1">
      <alignment horizontal="right" vertical="center" wrapText="1"/>
    </xf>
    <xf numFmtId="0" fontId="86" fillId="0" borderId="24" xfId="0" applyFont="1" applyBorder="1" applyAlignment="1">
      <alignment horizontal="center" vertical="center" wrapText="1"/>
    </xf>
    <xf numFmtId="170" fontId="86" fillId="0" borderId="24" xfId="0" applyNumberFormat="1" applyFont="1" applyBorder="1" applyAlignment="1">
      <alignment horizontal="right" vertical="center" wrapText="1"/>
    </xf>
    <xf numFmtId="49" fontId="13" fillId="0" borderId="11" xfId="5" applyNumberFormat="1" applyFont="1" applyBorder="1" applyAlignment="1">
      <alignment horizontal="center"/>
    </xf>
    <xf numFmtId="0" fontId="81" fillId="0" borderId="11" xfId="13" applyFont="1" applyBorder="1" applyAlignment="1">
      <alignment horizontal="center" vertical="center" wrapText="1"/>
    </xf>
    <xf numFmtId="49" fontId="13" fillId="0" borderId="10" xfId="5" applyNumberFormat="1" applyFont="1" applyBorder="1"/>
    <xf numFmtId="0" fontId="13" fillId="0" borderId="12" xfId="5" applyFont="1" applyBorder="1"/>
    <xf numFmtId="170" fontId="78" fillId="0" borderId="24" xfId="13" applyNumberFormat="1" applyFont="1" applyBorder="1" applyAlignment="1">
      <alignment horizontal="right" vertical="center" wrapText="1"/>
    </xf>
    <xf numFmtId="0" fontId="57" fillId="0" borderId="0" xfId="5" applyFont="1"/>
    <xf numFmtId="170" fontId="89" fillId="0" borderId="11" xfId="13" applyNumberFormat="1" applyFont="1" applyBorder="1" applyAlignment="1">
      <alignment horizontal="right" vertical="center" wrapText="1"/>
    </xf>
    <xf numFmtId="49" fontId="20" fillId="0" borderId="0" xfId="5" applyNumberFormat="1" applyFont="1" applyAlignment="1">
      <alignment horizontal="center"/>
    </xf>
    <xf numFmtId="0" fontId="78" fillId="0" borderId="0" xfId="13" applyFont="1" applyAlignment="1">
      <alignment horizontal="center" vertical="center" wrapText="1"/>
    </xf>
    <xf numFmtId="170" fontId="78" fillId="0" borderId="0" xfId="13" applyNumberFormat="1" applyFont="1" applyAlignment="1">
      <alignment horizontal="right" vertical="center" wrapText="1"/>
    </xf>
    <xf numFmtId="0" fontId="81" fillId="0" borderId="24" xfId="13" applyFont="1" applyBorder="1" applyAlignment="1">
      <alignment horizontal="center" vertical="center" wrapText="1"/>
    </xf>
    <xf numFmtId="49" fontId="90" fillId="0" borderId="24" xfId="5" applyNumberFormat="1" applyFont="1" applyBorder="1" applyAlignment="1">
      <alignment horizontal="center"/>
    </xf>
    <xf numFmtId="170" fontId="91" fillId="0" borderId="0" xfId="13" applyNumberFormat="1" applyFont="1" applyAlignment="1">
      <alignment horizontal="right" vertical="center" wrapText="1"/>
    </xf>
    <xf numFmtId="49" fontId="32" fillId="0" borderId="0" xfId="5" applyNumberFormat="1" applyFont="1"/>
    <xf numFmtId="0" fontId="32" fillId="0" borderId="0" xfId="5" applyFont="1"/>
    <xf numFmtId="49" fontId="92" fillId="0" borderId="24" xfId="5" applyNumberFormat="1" applyFont="1" applyBorder="1" applyAlignment="1">
      <alignment horizontal="center"/>
    </xf>
    <xf numFmtId="0" fontId="92" fillId="0" borderId="24" xfId="0" applyFont="1" applyBorder="1" applyAlignment="1">
      <alignment horizontal="center" vertical="center"/>
    </xf>
    <xf numFmtId="3" fontId="92" fillId="0" borderId="24" xfId="0" applyNumberFormat="1" applyFont="1" applyBorder="1"/>
    <xf numFmtId="0" fontId="92" fillId="0" borderId="24" xfId="0" quotePrefix="1" applyFont="1" applyBorder="1" applyAlignment="1">
      <alignment horizontal="center" vertical="center"/>
    </xf>
    <xf numFmtId="0" fontId="92" fillId="0" borderId="24" xfId="0" applyFont="1" applyBorder="1" applyAlignment="1">
      <alignment horizontal="center"/>
    </xf>
    <xf numFmtId="170" fontId="81" fillId="0" borderId="24" xfId="13" applyNumberFormat="1" applyFont="1" applyBorder="1" applyAlignment="1">
      <alignment horizontal="right" vertical="center" wrapText="1"/>
    </xf>
    <xf numFmtId="170" fontId="81" fillId="0" borderId="0" xfId="13" applyNumberFormat="1" applyFont="1" applyAlignment="1">
      <alignment horizontal="right" vertical="center" wrapText="1"/>
    </xf>
    <xf numFmtId="49" fontId="12" fillId="0" borderId="0" xfId="5" applyNumberFormat="1" applyFont="1"/>
    <xf numFmtId="0" fontId="12" fillId="0" borderId="0" xfId="5" applyFont="1"/>
    <xf numFmtId="0" fontId="20" fillId="0" borderId="24" xfId="10" applyFont="1" applyBorder="1" applyAlignment="1">
      <alignment horizontal="center" vertical="center" wrapText="1"/>
    </xf>
    <xf numFmtId="173" fontId="18" fillId="0" borderId="11" xfId="12" applyNumberFormat="1" applyFont="1" applyBorder="1"/>
    <xf numFmtId="43" fontId="18" fillId="0" borderId="11" xfId="12" applyFont="1" applyBorder="1"/>
    <xf numFmtId="0" fontId="47" fillId="0" borderId="19" xfId="4" applyFont="1" applyBorder="1" applyAlignment="1">
      <alignment horizontal="center"/>
    </xf>
    <xf numFmtId="0" fontId="47" fillId="0" borderId="20" xfId="4" applyFont="1" applyBorder="1" applyAlignment="1">
      <alignment horizontal="center"/>
    </xf>
    <xf numFmtId="0" fontId="27" fillId="0" borderId="0" xfId="4" applyFont="1" applyAlignment="1">
      <alignment horizontal="center"/>
    </xf>
    <xf numFmtId="0" fontId="40" fillId="0" borderId="0" xfId="4" applyFont="1" applyAlignment="1">
      <alignment horizontal="center"/>
    </xf>
    <xf numFmtId="0" fontId="47" fillId="0" borderId="11" xfId="4" applyFont="1" applyBorder="1" applyAlignment="1">
      <alignment horizontal="center"/>
    </xf>
    <xf numFmtId="0" fontId="22" fillId="0" borderId="0" xfId="4" applyFont="1" applyAlignment="1">
      <alignment horizontal="left" wrapText="1"/>
    </xf>
    <xf numFmtId="0" fontId="22" fillId="0" borderId="0" xfId="4" applyFont="1" applyAlignment="1">
      <alignment horizontal="center"/>
    </xf>
    <xf numFmtId="0" fontId="46" fillId="0" borderId="0" xfId="0" applyFont="1" applyAlignment="1">
      <alignment horizontal="center"/>
    </xf>
    <xf numFmtId="0" fontId="18" fillId="0" borderId="0" xfId="4" applyFont="1" applyAlignment="1">
      <alignment horizontal="center"/>
    </xf>
    <xf numFmtId="0" fontId="18" fillId="0" borderId="0" xfId="0" applyFont="1" applyAlignment="1">
      <alignment horizontal="center"/>
    </xf>
    <xf numFmtId="0" fontId="12" fillId="0" borderId="0" xfId="0" applyFont="1" applyAlignment="1">
      <alignment horizontal="center"/>
    </xf>
    <xf numFmtId="0" fontId="30" fillId="0" borderId="0" xfId="0" applyFont="1" applyAlignment="1">
      <alignment horizontal="center"/>
    </xf>
    <xf numFmtId="0" fontId="31" fillId="0" borderId="0" xfId="0" applyFont="1" applyAlignment="1">
      <alignment horizontal="right"/>
    </xf>
    <xf numFmtId="0" fontId="12" fillId="0" borderId="11" xfId="0" applyFont="1" applyBorder="1" applyAlignment="1">
      <alignment horizontal="center" vertical="center" wrapText="1"/>
    </xf>
    <xf numFmtId="0" fontId="13" fillId="0" borderId="0" xfId="0" applyFont="1" applyAlignment="1">
      <alignment horizontal="center"/>
    </xf>
    <xf numFmtId="0" fontId="12" fillId="0" borderId="0" xfId="0" applyFont="1"/>
    <xf numFmtId="0" fontId="32" fillId="0" borderId="11" xfId="0" applyFont="1" applyBorder="1" applyAlignment="1">
      <alignment horizontal="center" wrapText="1"/>
    </xf>
    <xf numFmtId="169" fontId="12" fillId="0" borderId="24" xfId="12" applyNumberFormat="1" applyFont="1" applyBorder="1" applyAlignment="1">
      <alignment vertical="center"/>
    </xf>
    <xf numFmtId="0" fontId="4" fillId="0" borderId="0" xfId="0" applyFont="1"/>
    <xf numFmtId="0" fontId="12" fillId="0" borderId="11" xfId="0" applyFont="1" applyBorder="1" applyAlignment="1">
      <alignment horizontal="right" vertical="center" wrapText="1"/>
    </xf>
    <xf numFmtId="0" fontId="13" fillId="0" borderId="0" xfId="0" applyFont="1" applyAlignment="1">
      <alignment horizontal="right"/>
    </xf>
    <xf numFmtId="0" fontId="5" fillId="0" borderId="0" xfId="0" applyFont="1" applyAlignment="1">
      <alignment horizontal="right"/>
    </xf>
    <xf numFmtId="0" fontId="32" fillId="0" borderId="0" xfId="0" applyFont="1"/>
    <xf numFmtId="0" fontId="11" fillId="0" borderId="0" xfId="0" applyFont="1" applyAlignment="1">
      <alignment horizontal="left"/>
    </xf>
    <xf numFmtId="0" fontId="11" fillId="0" borderId="0" xfId="0" applyFont="1" applyAlignment="1">
      <alignment horizontal="center"/>
    </xf>
    <xf numFmtId="169" fontId="17" fillId="0" borderId="24" xfId="12" applyNumberFormat="1" applyFont="1" applyBorder="1"/>
    <xf numFmtId="169" fontId="83" fillId="0" borderId="24" xfId="0" applyNumberFormat="1" applyFont="1" applyBorder="1"/>
    <xf numFmtId="0" fontId="83" fillId="0" borderId="24" xfId="0" applyFont="1" applyBorder="1"/>
    <xf numFmtId="0" fontId="13" fillId="0" borderId="0" xfId="0" applyFont="1"/>
    <xf numFmtId="0" fontId="18" fillId="0" borderId="0" xfId="0" applyFont="1" applyAlignment="1">
      <alignment horizontal="center" wrapText="1"/>
    </xf>
    <xf numFmtId="0" fontId="34" fillId="0" borderId="0" xfId="0" applyFont="1" applyAlignment="1">
      <alignment horizontal="center"/>
    </xf>
    <xf numFmtId="0" fontId="18" fillId="0" borderId="11" xfId="0" applyFont="1" applyBorder="1" applyAlignment="1">
      <alignment horizontal="center" vertical="center"/>
    </xf>
    <xf numFmtId="0" fontId="38" fillId="0" borderId="0" xfId="0" applyFont="1" applyAlignment="1">
      <alignment horizontal="center"/>
    </xf>
    <xf numFmtId="169" fontId="38" fillId="0" borderId="0" xfId="12" applyNumberFormat="1" applyFont="1" applyAlignment="1">
      <alignment horizontal="center"/>
    </xf>
    <xf numFmtId="0" fontId="41" fillId="0" borderId="0" xfId="0" applyFont="1" applyAlignment="1">
      <alignment horizontal="center"/>
    </xf>
    <xf numFmtId="169" fontId="41" fillId="0" borderId="0" xfId="12" applyNumberFormat="1" applyFont="1" applyAlignment="1">
      <alignment horizontal="center"/>
    </xf>
    <xf numFmtId="0" fontId="40" fillId="0" borderId="0" xfId="0" applyFont="1" applyAlignment="1">
      <alignment horizontal="center"/>
    </xf>
    <xf numFmtId="0" fontId="37" fillId="0" borderId="21" xfId="0" applyFont="1" applyBorder="1" applyAlignment="1">
      <alignment horizontal="center" wrapText="1"/>
    </xf>
    <xf numFmtId="0" fontId="20" fillId="0" borderId="15" xfId="0" applyFont="1" applyBorder="1" applyAlignment="1">
      <alignment wrapText="1"/>
    </xf>
    <xf numFmtId="0" fontId="20" fillId="0" borderId="16" xfId="0" applyFont="1" applyBorder="1" applyAlignment="1">
      <alignment wrapText="1"/>
    </xf>
    <xf numFmtId="0" fontId="20" fillId="0" borderId="22" xfId="0" applyFont="1" applyBorder="1" applyAlignment="1">
      <alignment wrapText="1"/>
    </xf>
    <xf numFmtId="0" fontId="20" fillId="0" borderId="0" xfId="0" applyFont="1" applyAlignment="1">
      <alignment wrapText="1"/>
    </xf>
    <xf numFmtId="0" fontId="20" fillId="0" borderId="18" xfId="0" applyFont="1" applyBorder="1" applyAlignment="1">
      <alignment wrapText="1"/>
    </xf>
    <xf numFmtId="0" fontId="20" fillId="0" borderId="23" xfId="0" applyFont="1" applyBorder="1" applyAlignment="1">
      <alignment wrapText="1"/>
    </xf>
    <xf numFmtId="0" fontId="20" fillId="0" borderId="13" xfId="0" applyFont="1" applyBorder="1" applyAlignment="1">
      <alignment wrapText="1"/>
    </xf>
    <xf numFmtId="0" fontId="20" fillId="0" borderId="17" xfId="0" applyFont="1" applyBorder="1" applyAlignment="1">
      <alignment wrapText="1"/>
    </xf>
    <xf numFmtId="169" fontId="41" fillId="0" borderId="0" xfId="12" applyNumberFormat="1" applyFont="1" applyBorder="1" applyAlignment="1">
      <alignment horizontal="center"/>
    </xf>
    <xf numFmtId="169" fontId="18" fillId="0" borderId="11" xfId="12" applyNumberFormat="1" applyFont="1" applyBorder="1" applyAlignment="1">
      <alignment horizontal="center"/>
    </xf>
    <xf numFmtId="169" fontId="18" fillId="0" borderId="19" xfId="12" applyNumberFormat="1" applyFont="1" applyBorder="1" applyAlignment="1">
      <alignment horizontal="center"/>
    </xf>
    <xf numFmtId="169" fontId="18" fillId="0" borderId="2" xfId="12" applyNumberFormat="1" applyFont="1" applyBorder="1" applyAlignment="1">
      <alignment horizontal="center"/>
    </xf>
    <xf numFmtId="169" fontId="18" fillId="0" borderId="20" xfId="12" applyNumberFormat="1" applyFont="1" applyBorder="1" applyAlignment="1">
      <alignment horizontal="center"/>
    </xf>
    <xf numFmtId="49" fontId="27" fillId="0" borderId="0" xfId="5" applyNumberFormat="1" applyFont="1" applyAlignment="1">
      <alignment horizontal="center"/>
    </xf>
    <xf numFmtId="49" fontId="40" fillId="0" borderId="0" xfId="5" applyNumberFormat="1" applyFont="1" applyAlignment="1">
      <alignment horizontal="center"/>
    </xf>
    <xf numFmtId="0" fontId="22" fillId="0" borderId="0" xfId="5" applyFont="1" applyAlignment="1">
      <alignment horizontal="center"/>
    </xf>
    <xf numFmtId="0" fontId="18" fillId="0" borderId="0" xfId="5" applyFont="1" applyAlignment="1">
      <alignment horizontal="center"/>
    </xf>
    <xf numFmtId="49" fontId="38" fillId="0" borderId="24" xfId="5" applyNumberFormat="1" applyFont="1" applyBorder="1" applyAlignment="1">
      <alignment horizontal="center"/>
    </xf>
    <xf numFmtId="49" fontId="18" fillId="0" borderId="0" xfId="5" applyNumberFormat="1" applyFont="1" applyAlignment="1">
      <alignment horizontal="center"/>
    </xf>
    <xf numFmtId="0" fontId="40" fillId="0" borderId="0" xfId="5" applyFont="1" applyAlignment="1">
      <alignment horizontal="center"/>
    </xf>
    <xf numFmtId="0" fontId="81" fillId="0" borderId="19" xfId="13" applyFont="1" applyBorder="1" applyAlignment="1">
      <alignment horizontal="center" vertical="center" wrapText="1"/>
    </xf>
    <xf numFmtId="0" fontId="81" fillId="0" borderId="2" xfId="13" applyFont="1" applyBorder="1" applyAlignment="1">
      <alignment horizontal="center" vertical="center" wrapText="1"/>
    </xf>
    <xf numFmtId="0" fontId="81" fillId="0" borderId="20" xfId="13" applyFont="1" applyBorder="1" applyAlignment="1">
      <alignment horizontal="center" vertical="center" wrapText="1"/>
    </xf>
    <xf numFmtId="0" fontId="18" fillId="0" borderId="7" xfId="5" applyFont="1" applyBorder="1" applyAlignment="1">
      <alignment horizontal="center" vertical="center"/>
    </xf>
    <xf numFmtId="0" fontId="18" fillId="0" borderId="14" xfId="5" applyFont="1" applyBorder="1" applyAlignment="1">
      <alignment horizontal="center" vertical="center"/>
    </xf>
    <xf numFmtId="0" fontId="47" fillId="0" borderId="7" xfId="5" applyFont="1" applyBorder="1" applyAlignment="1">
      <alignment horizontal="center" vertical="center"/>
    </xf>
    <xf numFmtId="0" fontId="47" fillId="0" borderId="14" xfId="5" applyFont="1" applyBorder="1" applyAlignment="1">
      <alignment horizontal="center" vertical="center"/>
    </xf>
    <xf numFmtId="0" fontId="47" fillId="0" borderId="19" xfId="5" applyFont="1" applyBorder="1" applyAlignment="1">
      <alignment horizontal="center" vertical="center"/>
    </xf>
    <xf numFmtId="0" fontId="47" fillId="0" borderId="20" xfId="5" applyFont="1" applyBorder="1" applyAlignment="1">
      <alignment horizontal="center" vertical="center"/>
    </xf>
    <xf numFmtId="0" fontId="22" fillId="0" borderId="0" xfId="5" applyFont="1" applyAlignment="1">
      <alignment horizontal="center" vertical="center"/>
    </xf>
    <xf numFmtId="0" fontId="40" fillId="0" borderId="0" xfId="5" applyFont="1" applyAlignment="1">
      <alignment horizontal="center" vertical="center"/>
    </xf>
    <xf numFmtId="0" fontId="47" fillId="0" borderId="2" xfId="5" applyFont="1" applyBorder="1" applyAlignment="1">
      <alignment horizontal="center" vertical="center"/>
    </xf>
    <xf numFmtId="0" fontId="18" fillId="0" borderId="0" xfId="5" applyFont="1" applyAlignment="1">
      <alignment horizontal="center" vertical="center"/>
    </xf>
    <xf numFmtId="0" fontId="16" fillId="0" borderId="0" xfId="0" applyFont="1" applyAlignment="1">
      <alignment horizontal="center" vertical="top" wrapText="1"/>
    </xf>
    <xf numFmtId="0" fontId="16" fillId="0" borderId="13" xfId="0" applyFont="1" applyBorder="1" applyAlignment="1">
      <alignment horizontal="center" vertical="top" wrapText="1"/>
    </xf>
    <xf numFmtId="0" fontId="16" fillId="0" borderId="0" xfId="0" applyFont="1"/>
    <xf numFmtId="0" fontId="11" fillId="0" borderId="13" xfId="0" applyFont="1" applyBorder="1" applyAlignment="1">
      <alignment horizontal="right"/>
    </xf>
    <xf numFmtId="0" fontId="18" fillId="0" borderId="7"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0" fontId="54" fillId="0" borderId="0" xfId="5" applyFont="1" applyAlignment="1">
      <alignment horizontal="center"/>
    </xf>
    <xf numFmtId="0" fontId="16" fillId="0" borderId="0" xfId="0" applyFont="1" applyAlignment="1">
      <alignment horizontal="center"/>
    </xf>
    <xf numFmtId="0" fontId="11" fillId="0" borderId="15" xfId="0" applyFont="1" applyBorder="1" applyAlignment="1">
      <alignment horizontal="left" wrapText="1"/>
    </xf>
    <xf numFmtId="0" fontId="11" fillId="0" borderId="15" xfId="0" applyFont="1" applyBorder="1" applyAlignment="1">
      <alignment horizontal="left"/>
    </xf>
    <xf numFmtId="0" fontId="15" fillId="0" borderId="9" xfId="0" applyFont="1" applyBorder="1" applyAlignment="1">
      <alignment horizontal="justify" vertical="center" wrapText="1"/>
    </xf>
    <xf numFmtId="0" fontId="35" fillId="0" borderId="11" xfId="0" applyFont="1" applyBorder="1" applyAlignment="1">
      <alignment horizontal="center" vertical="center"/>
    </xf>
    <xf numFmtId="0" fontId="29" fillId="0" borderId="0" xfId="0" applyFont="1" applyAlignment="1">
      <alignment horizontal="center" vertical="top" wrapText="1"/>
    </xf>
    <xf numFmtId="0" fontId="29" fillId="0" borderId="13" xfId="0" applyFont="1" applyBorder="1" applyAlignment="1">
      <alignment horizontal="center" vertical="top" wrapText="1"/>
    </xf>
    <xf numFmtId="0" fontId="13" fillId="0" borderId="19" xfId="0" applyFont="1" applyBorder="1" applyAlignment="1">
      <alignment horizontal="center" vertical="center"/>
    </xf>
    <xf numFmtId="0" fontId="13" fillId="0" borderId="2" xfId="0" applyFont="1" applyBorder="1" applyAlignment="1">
      <alignment horizontal="center" vertical="center"/>
    </xf>
    <xf numFmtId="0" fontId="13" fillId="0" borderId="20" xfId="0" applyFont="1" applyBorder="1" applyAlignment="1">
      <alignment horizontal="center" vertical="center"/>
    </xf>
    <xf numFmtId="0" fontId="73" fillId="0" borderId="0" xfId="10" applyFont="1" applyAlignment="1">
      <alignment horizontal="left"/>
    </xf>
    <xf numFmtId="0" fontId="27" fillId="0" borderId="0" xfId="10" applyFont="1" applyAlignment="1">
      <alignment horizontal="center" vertical="center"/>
    </xf>
    <xf numFmtId="0" fontId="40" fillId="0" borderId="0" xfId="10" applyFont="1" applyAlignment="1">
      <alignment horizontal="center" vertical="center"/>
    </xf>
    <xf numFmtId="0" fontId="63" fillId="0" borderId="11" xfId="10" applyFont="1" applyBorder="1" applyAlignment="1">
      <alignment horizontal="center" vertical="center" wrapText="1"/>
    </xf>
    <xf numFmtId="0" fontId="62" fillId="0" borderId="11" xfId="10" applyFont="1" applyBorder="1" applyAlignment="1">
      <alignment horizontal="center" vertical="center" wrapText="1"/>
    </xf>
    <xf numFmtId="0" fontId="62" fillId="0" borderId="7" xfId="10" applyFont="1" applyBorder="1" applyAlignment="1">
      <alignment horizontal="center" vertical="center" wrapText="1"/>
    </xf>
    <xf numFmtId="0" fontId="62" fillId="0" borderId="12" xfId="10" applyFont="1" applyBorder="1" applyAlignment="1">
      <alignment horizontal="center" vertical="center" wrapText="1"/>
    </xf>
    <xf numFmtId="0" fontId="62" fillId="0" borderId="14" xfId="10" applyFont="1" applyBorder="1" applyAlignment="1">
      <alignment horizontal="center" vertical="center" wrapText="1"/>
    </xf>
    <xf numFmtId="0" fontId="0" fillId="0" borderId="0" xfId="0" applyAlignment="1">
      <alignment horizontal="center"/>
    </xf>
  </cellXfs>
  <cellStyles count="17">
    <cellStyle name="??_kc-elec system check list" xfId="1" xr:uid="{00000000-0005-0000-0000-000000000000}"/>
    <cellStyle name="Comma" xfId="12" builtinId="3"/>
    <cellStyle name="Comma 2" xfId="11" xr:uid="{00000000-0005-0000-0000-000001000000}"/>
    <cellStyle name="Comma 2 2" xfId="14" xr:uid="{2186AB3F-6F55-4A30-9938-778532337B9C}"/>
    <cellStyle name="Header1" xfId="2" xr:uid="{00000000-0005-0000-0000-000002000000}"/>
    <cellStyle name="Header2" xfId="3" xr:uid="{00000000-0005-0000-0000-000003000000}"/>
    <cellStyle name="Normal" xfId="0" builtinId="0"/>
    <cellStyle name="Normal 2" xfId="4" xr:uid="{00000000-0005-0000-0000-000005000000}"/>
    <cellStyle name="Normal 2 4 6" xfId="16" xr:uid="{666C7F9B-7A5B-4858-977F-7350A658F436}"/>
    <cellStyle name="Normal 3" xfId="5" xr:uid="{00000000-0005-0000-0000-000006000000}"/>
    <cellStyle name="Normal 4" xfId="9" xr:uid="{00000000-0005-0000-0000-000007000000}"/>
    <cellStyle name="Normal 5" xfId="10" xr:uid="{00000000-0005-0000-0000-000008000000}"/>
    <cellStyle name="Normal 6" xfId="13" xr:uid="{4417B3EE-5FC3-4EA2-935A-DB14E911133E}"/>
    <cellStyle name="Normal_Bao cao thu NSNN" xfId="6" xr:uid="{00000000-0005-0000-0000-000009000000}"/>
    <cellStyle name="Normal_Bieu so 2(DPsua)" xfId="15" xr:uid="{383B0ABA-9821-42A5-A22C-AACC6DA35F7B}"/>
    <cellStyle name="Normal_Chi NSTW NSDP 2002 - PL" xfId="7" xr:uid="{00000000-0005-0000-0000-00000A000000}"/>
    <cellStyle name="Normal_Mau giao thu (Bo)" xfId="8"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1263650</xdr:colOff>
      <xdr:row>60</xdr:row>
      <xdr:rowOff>0</xdr:rowOff>
    </xdr:from>
    <xdr:to>
      <xdr:col>1</xdr:col>
      <xdr:colOff>1263650</xdr:colOff>
      <xdr:row>61</xdr:row>
      <xdr:rowOff>247650</xdr:rowOff>
    </xdr:to>
    <xdr:sp macro="" textlink="">
      <xdr:nvSpPr>
        <xdr:cNvPr id="2" name="Text Box 2">
          <a:extLst>
            <a:ext uri="{FF2B5EF4-FFF2-40B4-BE49-F238E27FC236}">
              <a16:creationId xmlns:a16="http://schemas.microsoft.com/office/drawing/2014/main" id="{75D81262-4F05-47B0-9349-E4FC861F3A8B}"/>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 name="Text Box 1">
          <a:extLst>
            <a:ext uri="{FF2B5EF4-FFF2-40B4-BE49-F238E27FC236}">
              <a16:creationId xmlns:a16="http://schemas.microsoft.com/office/drawing/2014/main" id="{44A3E1DF-CD7E-4C93-AC65-D009E97C77F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 name="Text Box 2">
          <a:extLst>
            <a:ext uri="{FF2B5EF4-FFF2-40B4-BE49-F238E27FC236}">
              <a16:creationId xmlns:a16="http://schemas.microsoft.com/office/drawing/2014/main" id="{457B2908-9B23-4980-BE5E-26FF63A292C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5" name="Text Box 2">
          <a:extLst>
            <a:ext uri="{FF2B5EF4-FFF2-40B4-BE49-F238E27FC236}">
              <a16:creationId xmlns:a16="http://schemas.microsoft.com/office/drawing/2014/main" id="{20B7687F-2CD1-41F2-82D5-0ED6A9F3BEFC}"/>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 name="Text Box 1">
          <a:extLst>
            <a:ext uri="{FF2B5EF4-FFF2-40B4-BE49-F238E27FC236}">
              <a16:creationId xmlns:a16="http://schemas.microsoft.com/office/drawing/2014/main" id="{B1F623BD-A293-4AE5-AAE2-C5EFCD8FCFA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 name="Text Box 2">
          <a:extLst>
            <a:ext uri="{FF2B5EF4-FFF2-40B4-BE49-F238E27FC236}">
              <a16:creationId xmlns:a16="http://schemas.microsoft.com/office/drawing/2014/main" id="{1705317C-DB6F-471F-8A18-3F40F21EC50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8" name="Text Box 2">
          <a:extLst>
            <a:ext uri="{FF2B5EF4-FFF2-40B4-BE49-F238E27FC236}">
              <a16:creationId xmlns:a16="http://schemas.microsoft.com/office/drawing/2014/main" id="{127A4EF9-4AB2-460F-864B-9B276F7B1165}"/>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 name="Text Box 1">
          <a:extLst>
            <a:ext uri="{FF2B5EF4-FFF2-40B4-BE49-F238E27FC236}">
              <a16:creationId xmlns:a16="http://schemas.microsoft.com/office/drawing/2014/main" id="{82A0F2BB-288E-433B-A438-9D75ACF39011}"/>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 name="Text Box 2">
          <a:extLst>
            <a:ext uri="{FF2B5EF4-FFF2-40B4-BE49-F238E27FC236}">
              <a16:creationId xmlns:a16="http://schemas.microsoft.com/office/drawing/2014/main" id="{9C5BAF4F-8AAE-4763-B152-59B3B0734D1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1" name="Text Box 2">
          <a:extLst>
            <a:ext uri="{FF2B5EF4-FFF2-40B4-BE49-F238E27FC236}">
              <a16:creationId xmlns:a16="http://schemas.microsoft.com/office/drawing/2014/main" id="{D1648E9C-4A97-4214-B938-9D52BA022F33}"/>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 name="Text Box 1">
          <a:extLst>
            <a:ext uri="{FF2B5EF4-FFF2-40B4-BE49-F238E27FC236}">
              <a16:creationId xmlns:a16="http://schemas.microsoft.com/office/drawing/2014/main" id="{33719FBE-3B15-46EF-91D9-59459CF8CE12}"/>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 name="Text Box 2">
          <a:extLst>
            <a:ext uri="{FF2B5EF4-FFF2-40B4-BE49-F238E27FC236}">
              <a16:creationId xmlns:a16="http://schemas.microsoft.com/office/drawing/2014/main" id="{D5214BA2-0BE6-4E23-99AC-20728D398947}"/>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4" name="Text Box 2">
          <a:extLst>
            <a:ext uri="{FF2B5EF4-FFF2-40B4-BE49-F238E27FC236}">
              <a16:creationId xmlns:a16="http://schemas.microsoft.com/office/drawing/2014/main" id="{C788E764-15F1-4C64-9FDB-A38ED4160C68}"/>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5" name="Text Box 1">
          <a:extLst>
            <a:ext uri="{FF2B5EF4-FFF2-40B4-BE49-F238E27FC236}">
              <a16:creationId xmlns:a16="http://schemas.microsoft.com/office/drawing/2014/main" id="{1520A34A-C52B-4979-A494-A374073AD402}"/>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6" name="Text Box 2">
          <a:extLst>
            <a:ext uri="{FF2B5EF4-FFF2-40B4-BE49-F238E27FC236}">
              <a16:creationId xmlns:a16="http://schemas.microsoft.com/office/drawing/2014/main" id="{1B78433D-FA24-4A77-87F2-B419DF2AF1A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7" name="Text Box 2">
          <a:extLst>
            <a:ext uri="{FF2B5EF4-FFF2-40B4-BE49-F238E27FC236}">
              <a16:creationId xmlns:a16="http://schemas.microsoft.com/office/drawing/2014/main" id="{6B587023-2A75-4D62-AFFB-FEABB41BE13A}"/>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8" name="Text Box 1">
          <a:extLst>
            <a:ext uri="{FF2B5EF4-FFF2-40B4-BE49-F238E27FC236}">
              <a16:creationId xmlns:a16="http://schemas.microsoft.com/office/drawing/2014/main" id="{3316D441-6399-44B7-9C02-7C76E99D1624}"/>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9" name="Text Box 2">
          <a:extLst>
            <a:ext uri="{FF2B5EF4-FFF2-40B4-BE49-F238E27FC236}">
              <a16:creationId xmlns:a16="http://schemas.microsoft.com/office/drawing/2014/main" id="{7D345D24-3DBF-4D5B-8172-9C336E2D7AC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20" name="Text Box 2">
          <a:extLst>
            <a:ext uri="{FF2B5EF4-FFF2-40B4-BE49-F238E27FC236}">
              <a16:creationId xmlns:a16="http://schemas.microsoft.com/office/drawing/2014/main" id="{2FE0FBF3-7023-4492-B1EA-C7B89CE92FA4}"/>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1" name="Text Box 1">
          <a:extLst>
            <a:ext uri="{FF2B5EF4-FFF2-40B4-BE49-F238E27FC236}">
              <a16:creationId xmlns:a16="http://schemas.microsoft.com/office/drawing/2014/main" id="{5C6FEDA3-B496-4D3D-A12C-D946F5DD4341}"/>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2" name="Text Box 2">
          <a:extLst>
            <a:ext uri="{FF2B5EF4-FFF2-40B4-BE49-F238E27FC236}">
              <a16:creationId xmlns:a16="http://schemas.microsoft.com/office/drawing/2014/main" id="{11AFCBDC-0964-4503-90DF-795D9CF2B15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23" name="Text Box 2">
          <a:extLst>
            <a:ext uri="{FF2B5EF4-FFF2-40B4-BE49-F238E27FC236}">
              <a16:creationId xmlns:a16="http://schemas.microsoft.com/office/drawing/2014/main" id="{DEB87C37-03CE-41FA-B282-2D7549F29B1E}"/>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4" name="Text Box 1">
          <a:extLst>
            <a:ext uri="{FF2B5EF4-FFF2-40B4-BE49-F238E27FC236}">
              <a16:creationId xmlns:a16="http://schemas.microsoft.com/office/drawing/2014/main" id="{772465C0-EAA8-4FE2-8656-AC249793E839}"/>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5" name="Text Box 2">
          <a:extLst>
            <a:ext uri="{FF2B5EF4-FFF2-40B4-BE49-F238E27FC236}">
              <a16:creationId xmlns:a16="http://schemas.microsoft.com/office/drawing/2014/main" id="{05F44746-15B6-4C1A-951F-F57E4339F69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26" name="Text Box 2">
          <a:extLst>
            <a:ext uri="{FF2B5EF4-FFF2-40B4-BE49-F238E27FC236}">
              <a16:creationId xmlns:a16="http://schemas.microsoft.com/office/drawing/2014/main" id="{5C7638A5-14CB-430B-B3DD-679129299C72}"/>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7" name="Text Box 1">
          <a:extLst>
            <a:ext uri="{FF2B5EF4-FFF2-40B4-BE49-F238E27FC236}">
              <a16:creationId xmlns:a16="http://schemas.microsoft.com/office/drawing/2014/main" id="{916C6858-6776-4D27-AA07-AF9F2C0D9509}"/>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28" name="Text Box 2">
          <a:extLst>
            <a:ext uri="{FF2B5EF4-FFF2-40B4-BE49-F238E27FC236}">
              <a16:creationId xmlns:a16="http://schemas.microsoft.com/office/drawing/2014/main" id="{7198B2FA-1ECE-4FFF-9E2A-A90DD0A41EC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29" name="Text Box 2">
          <a:extLst>
            <a:ext uri="{FF2B5EF4-FFF2-40B4-BE49-F238E27FC236}">
              <a16:creationId xmlns:a16="http://schemas.microsoft.com/office/drawing/2014/main" id="{49808903-A58F-4C42-AAF8-E37740D83846}"/>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0" name="Text Box 1">
          <a:extLst>
            <a:ext uri="{FF2B5EF4-FFF2-40B4-BE49-F238E27FC236}">
              <a16:creationId xmlns:a16="http://schemas.microsoft.com/office/drawing/2014/main" id="{1F29D23D-82B6-4464-A76F-CEBDC58A7F34}"/>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1" name="Text Box 2">
          <a:extLst>
            <a:ext uri="{FF2B5EF4-FFF2-40B4-BE49-F238E27FC236}">
              <a16:creationId xmlns:a16="http://schemas.microsoft.com/office/drawing/2014/main" id="{DEED305D-15FF-42FF-8831-2C0A5B4C0D8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32" name="Text Box 2">
          <a:extLst>
            <a:ext uri="{FF2B5EF4-FFF2-40B4-BE49-F238E27FC236}">
              <a16:creationId xmlns:a16="http://schemas.microsoft.com/office/drawing/2014/main" id="{02EAC19A-0886-40EC-B9CE-C1A64CBF2F91}"/>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3" name="Text Box 1">
          <a:extLst>
            <a:ext uri="{FF2B5EF4-FFF2-40B4-BE49-F238E27FC236}">
              <a16:creationId xmlns:a16="http://schemas.microsoft.com/office/drawing/2014/main" id="{5A42A5BF-77B3-47E7-91BD-72F51CA605D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4" name="Text Box 2">
          <a:extLst>
            <a:ext uri="{FF2B5EF4-FFF2-40B4-BE49-F238E27FC236}">
              <a16:creationId xmlns:a16="http://schemas.microsoft.com/office/drawing/2014/main" id="{7A1F4097-4076-4F3D-B85E-3ACB90FA6C5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35" name="Text Box 2">
          <a:extLst>
            <a:ext uri="{FF2B5EF4-FFF2-40B4-BE49-F238E27FC236}">
              <a16:creationId xmlns:a16="http://schemas.microsoft.com/office/drawing/2014/main" id="{4C3363E2-F921-49C3-A56D-A5B9F15F5FE1}"/>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6" name="Text Box 1">
          <a:extLst>
            <a:ext uri="{FF2B5EF4-FFF2-40B4-BE49-F238E27FC236}">
              <a16:creationId xmlns:a16="http://schemas.microsoft.com/office/drawing/2014/main" id="{78F63F13-6958-4E47-9CDC-2B1E945C6291}"/>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7" name="Text Box 2">
          <a:extLst>
            <a:ext uri="{FF2B5EF4-FFF2-40B4-BE49-F238E27FC236}">
              <a16:creationId xmlns:a16="http://schemas.microsoft.com/office/drawing/2014/main" id="{22A1975F-520C-41A3-9315-0ABADADAA37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38" name="Text Box 2">
          <a:extLst>
            <a:ext uri="{FF2B5EF4-FFF2-40B4-BE49-F238E27FC236}">
              <a16:creationId xmlns:a16="http://schemas.microsoft.com/office/drawing/2014/main" id="{5343321F-1ADB-49C3-A454-309F1BE8F51F}"/>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39" name="Text Box 1">
          <a:extLst>
            <a:ext uri="{FF2B5EF4-FFF2-40B4-BE49-F238E27FC236}">
              <a16:creationId xmlns:a16="http://schemas.microsoft.com/office/drawing/2014/main" id="{999E0696-A97E-4771-992B-D91D2C67D37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0" name="Text Box 2">
          <a:extLst>
            <a:ext uri="{FF2B5EF4-FFF2-40B4-BE49-F238E27FC236}">
              <a16:creationId xmlns:a16="http://schemas.microsoft.com/office/drawing/2014/main" id="{02E510A1-7D90-4027-8E5D-3D46CC2E0FF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41" name="Text Box 2">
          <a:extLst>
            <a:ext uri="{FF2B5EF4-FFF2-40B4-BE49-F238E27FC236}">
              <a16:creationId xmlns:a16="http://schemas.microsoft.com/office/drawing/2014/main" id="{55373FEC-3732-4C5A-8CCC-964152A88E62}"/>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2" name="Text Box 1">
          <a:extLst>
            <a:ext uri="{FF2B5EF4-FFF2-40B4-BE49-F238E27FC236}">
              <a16:creationId xmlns:a16="http://schemas.microsoft.com/office/drawing/2014/main" id="{CF25619F-589F-42EB-B582-3FE67CBFB03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3" name="Text Box 2">
          <a:extLst>
            <a:ext uri="{FF2B5EF4-FFF2-40B4-BE49-F238E27FC236}">
              <a16:creationId xmlns:a16="http://schemas.microsoft.com/office/drawing/2014/main" id="{A6A283D9-D257-407E-A1E6-D82E5E6A3C2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44" name="Text Box 2">
          <a:extLst>
            <a:ext uri="{FF2B5EF4-FFF2-40B4-BE49-F238E27FC236}">
              <a16:creationId xmlns:a16="http://schemas.microsoft.com/office/drawing/2014/main" id="{1F9AE906-A6BF-4A6D-A230-C23F0EDBEAE2}"/>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5" name="Text Box 1">
          <a:extLst>
            <a:ext uri="{FF2B5EF4-FFF2-40B4-BE49-F238E27FC236}">
              <a16:creationId xmlns:a16="http://schemas.microsoft.com/office/drawing/2014/main" id="{940BBDBB-448E-4A31-A9CE-13AFD86DFF1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6" name="Text Box 2">
          <a:extLst>
            <a:ext uri="{FF2B5EF4-FFF2-40B4-BE49-F238E27FC236}">
              <a16:creationId xmlns:a16="http://schemas.microsoft.com/office/drawing/2014/main" id="{468C0C9D-E0A4-4711-9E2E-ED3F40CE5CD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47" name="Text Box 2">
          <a:extLst>
            <a:ext uri="{FF2B5EF4-FFF2-40B4-BE49-F238E27FC236}">
              <a16:creationId xmlns:a16="http://schemas.microsoft.com/office/drawing/2014/main" id="{D90FD051-2685-4B81-A38A-77E46F9F1624}"/>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8" name="Text Box 1">
          <a:extLst>
            <a:ext uri="{FF2B5EF4-FFF2-40B4-BE49-F238E27FC236}">
              <a16:creationId xmlns:a16="http://schemas.microsoft.com/office/drawing/2014/main" id="{F5F9E76A-0199-4E9B-B333-208C2DF0AF7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49" name="Text Box 2">
          <a:extLst>
            <a:ext uri="{FF2B5EF4-FFF2-40B4-BE49-F238E27FC236}">
              <a16:creationId xmlns:a16="http://schemas.microsoft.com/office/drawing/2014/main" id="{80A74F32-A790-4B09-A39E-DF156E3B1436}"/>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50" name="Text Box 2">
          <a:extLst>
            <a:ext uri="{FF2B5EF4-FFF2-40B4-BE49-F238E27FC236}">
              <a16:creationId xmlns:a16="http://schemas.microsoft.com/office/drawing/2014/main" id="{14148D1F-FC11-42E7-B547-12DC07FB547A}"/>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1" name="Text Box 1">
          <a:extLst>
            <a:ext uri="{FF2B5EF4-FFF2-40B4-BE49-F238E27FC236}">
              <a16:creationId xmlns:a16="http://schemas.microsoft.com/office/drawing/2014/main" id="{32680283-2EBA-4805-932A-44C240F8F7DE}"/>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2" name="Text Box 2">
          <a:extLst>
            <a:ext uri="{FF2B5EF4-FFF2-40B4-BE49-F238E27FC236}">
              <a16:creationId xmlns:a16="http://schemas.microsoft.com/office/drawing/2014/main" id="{35B831E9-1D7C-4D74-8068-0E2081C7E8B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53" name="Text Box 2">
          <a:extLst>
            <a:ext uri="{FF2B5EF4-FFF2-40B4-BE49-F238E27FC236}">
              <a16:creationId xmlns:a16="http://schemas.microsoft.com/office/drawing/2014/main" id="{60A25E81-A40B-4176-8B29-B04DD9946E1A}"/>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4" name="Text Box 1">
          <a:extLst>
            <a:ext uri="{FF2B5EF4-FFF2-40B4-BE49-F238E27FC236}">
              <a16:creationId xmlns:a16="http://schemas.microsoft.com/office/drawing/2014/main" id="{CF403B04-8BE9-4B42-81E7-16CADF8F37E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5" name="Text Box 2">
          <a:extLst>
            <a:ext uri="{FF2B5EF4-FFF2-40B4-BE49-F238E27FC236}">
              <a16:creationId xmlns:a16="http://schemas.microsoft.com/office/drawing/2014/main" id="{BB2DB94B-6A3F-467E-AD3D-4C5FA27C9A36}"/>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56" name="Text Box 2">
          <a:extLst>
            <a:ext uri="{FF2B5EF4-FFF2-40B4-BE49-F238E27FC236}">
              <a16:creationId xmlns:a16="http://schemas.microsoft.com/office/drawing/2014/main" id="{7C448073-2194-4575-93E4-79C1748FEED8}"/>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7" name="Text Box 1">
          <a:extLst>
            <a:ext uri="{FF2B5EF4-FFF2-40B4-BE49-F238E27FC236}">
              <a16:creationId xmlns:a16="http://schemas.microsoft.com/office/drawing/2014/main" id="{B57094F5-274A-4073-9B81-654772C6CE3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58" name="Text Box 2">
          <a:extLst>
            <a:ext uri="{FF2B5EF4-FFF2-40B4-BE49-F238E27FC236}">
              <a16:creationId xmlns:a16="http://schemas.microsoft.com/office/drawing/2014/main" id="{947B433B-55A2-47B5-887F-F15EF1D94DB6}"/>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59" name="Text Box 2">
          <a:extLst>
            <a:ext uri="{FF2B5EF4-FFF2-40B4-BE49-F238E27FC236}">
              <a16:creationId xmlns:a16="http://schemas.microsoft.com/office/drawing/2014/main" id="{FB3F1C0A-3180-4DD4-A1A2-58481B4651B5}"/>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0" name="Text Box 1">
          <a:extLst>
            <a:ext uri="{FF2B5EF4-FFF2-40B4-BE49-F238E27FC236}">
              <a16:creationId xmlns:a16="http://schemas.microsoft.com/office/drawing/2014/main" id="{9AFD6663-90D8-498C-8F83-F8D8124D6274}"/>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1" name="Text Box 2">
          <a:extLst>
            <a:ext uri="{FF2B5EF4-FFF2-40B4-BE49-F238E27FC236}">
              <a16:creationId xmlns:a16="http://schemas.microsoft.com/office/drawing/2014/main" id="{60677250-A915-4A76-9506-D7A5A076A84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62" name="Text Box 2">
          <a:extLst>
            <a:ext uri="{FF2B5EF4-FFF2-40B4-BE49-F238E27FC236}">
              <a16:creationId xmlns:a16="http://schemas.microsoft.com/office/drawing/2014/main" id="{BBDA8E07-C367-4DF3-951F-A1291E162A37}"/>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3" name="Text Box 1">
          <a:extLst>
            <a:ext uri="{FF2B5EF4-FFF2-40B4-BE49-F238E27FC236}">
              <a16:creationId xmlns:a16="http://schemas.microsoft.com/office/drawing/2014/main" id="{4F8644B9-B7EA-4461-B28D-DB906FD1B5B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4" name="Text Box 2">
          <a:extLst>
            <a:ext uri="{FF2B5EF4-FFF2-40B4-BE49-F238E27FC236}">
              <a16:creationId xmlns:a16="http://schemas.microsoft.com/office/drawing/2014/main" id="{191FCFC5-826A-4CC6-B335-83F6266C9B0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65" name="Text Box 2">
          <a:extLst>
            <a:ext uri="{FF2B5EF4-FFF2-40B4-BE49-F238E27FC236}">
              <a16:creationId xmlns:a16="http://schemas.microsoft.com/office/drawing/2014/main" id="{17D68E17-3AE5-4A00-8FFC-8E0D80618891}"/>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6" name="Text Box 1">
          <a:extLst>
            <a:ext uri="{FF2B5EF4-FFF2-40B4-BE49-F238E27FC236}">
              <a16:creationId xmlns:a16="http://schemas.microsoft.com/office/drawing/2014/main" id="{7A7782A9-5078-4D79-91C3-4455C1D00014}"/>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7" name="Text Box 2">
          <a:extLst>
            <a:ext uri="{FF2B5EF4-FFF2-40B4-BE49-F238E27FC236}">
              <a16:creationId xmlns:a16="http://schemas.microsoft.com/office/drawing/2014/main" id="{4202C8D7-0BEA-440B-A98A-742026F379F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68" name="Text Box 2">
          <a:extLst>
            <a:ext uri="{FF2B5EF4-FFF2-40B4-BE49-F238E27FC236}">
              <a16:creationId xmlns:a16="http://schemas.microsoft.com/office/drawing/2014/main" id="{DAFA34CA-52C5-44A7-82F6-1F8D484DB623}"/>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69" name="Text Box 1">
          <a:extLst>
            <a:ext uri="{FF2B5EF4-FFF2-40B4-BE49-F238E27FC236}">
              <a16:creationId xmlns:a16="http://schemas.microsoft.com/office/drawing/2014/main" id="{B7430C1B-DCF3-4F5C-B166-4A80E43B508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0" name="Text Box 2">
          <a:extLst>
            <a:ext uri="{FF2B5EF4-FFF2-40B4-BE49-F238E27FC236}">
              <a16:creationId xmlns:a16="http://schemas.microsoft.com/office/drawing/2014/main" id="{1F75B8D1-DAB4-4A35-8043-B7C053CB5D11}"/>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71" name="Text Box 2">
          <a:extLst>
            <a:ext uri="{FF2B5EF4-FFF2-40B4-BE49-F238E27FC236}">
              <a16:creationId xmlns:a16="http://schemas.microsoft.com/office/drawing/2014/main" id="{3876FCC1-FB44-450F-8987-30D94F83F7D1}"/>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2" name="Text Box 1">
          <a:extLst>
            <a:ext uri="{FF2B5EF4-FFF2-40B4-BE49-F238E27FC236}">
              <a16:creationId xmlns:a16="http://schemas.microsoft.com/office/drawing/2014/main" id="{51403225-8F05-4274-9AD8-0F6219115C9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3" name="Text Box 2">
          <a:extLst>
            <a:ext uri="{FF2B5EF4-FFF2-40B4-BE49-F238E27FC236}">
              <a16:creationId xmlns:a16="http://schemas.microsoft.com/office/drawing/2014/main" id="{6FAECBF6-2D14-4F68-A855-B5ECB48D33FF}"/>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74" name="Text Box 2">
          <a:extLst>
            <a:ext uri="{FF2B5EF4-FFF2-40B4-BE49-F238E27FC236}">
              <a16:creationId xmlns:a16="http://schemas.microsoft.com/office/drawing/2014/main" id="{C1D5825F-7B3B-4706-ACE5-36EF1DA13443}"/>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5" name="Text Box 1">
          <a:extLst>
            <a:ext uri="{FF2B5EF4-FFF2-40B4-BE49-F238E27FC236}">
              <a16:creationId xmlns:a16="http://schemas.microsoft.com/office/drawing/2014/main" id="{300EA540-CFBB-4A61-82BC-4C16184C224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6" name="Text Box 2">
          <a:extLst>
            <a:ext uri="{FF2B5EF4-FFF2-40B4-BE49-F238E27FC236}">
              <a16:creationId xmlns:a16="http://schemas.microsoft.com/office/drawing/2014/main" id="{5C918273-B44B-4BB4-879A-F76D5356D4D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77" name="Text Box 2">
          <a:extLst>
            <a:ext uri="{FF2B5EF4-FFF2-40B4-BE49-F238E27FC236}">
              <a16:creationId xmlns:a16="http://schemas.microsoft.com/office/drawing/2014/main" id="{9AC30A63-412A-4005-9005-CFC0BEB9231E}"/>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8" name="Text Box 1">
          <a:extLst>
            <a:ext uri="{FF2B5EF4-FFF2-40B4-BE49-F238E27FC236}">
              <a16:creationId xmlns:a16="http://schemas.microsoft.com/office/drawing/2014/main" id="{EC26315B-CE00-447F-A776-E2426185EE5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79" name="Text Box 2">
          <a:extLst>
            <a:ext uri="{FF2B5EF4-FFF2-40B4-BE49-F238E27FC236}">
              <a16:creationId xmlns:a16="http://schemas.microsoft.com/office/drawing/2014/main" id="{C6E8870F-4D20-464E-B3F4-ADCEF22D012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80" name="Text Box 2">
          <a:extLst>
            <a:ext uri="{FF2B5EF4-FFF2-40B4-BE49-F238E27FC236}">
              <a16:creationId xmlns:a16="http://schemas.microsoft.com/office/drawing/2014/main" id="{EA6000C9-46B2-4F1B-B72E-12906AA23D5D}"/>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1" name="Text Box 1">
          <a:extLst>
            <a:ext uri="{FF2B5EF4-FFF2-40B4-BE49-F238E27FC236}">
              <a16:creationId xmlns:a16="http://schemas.microsoft.com/office/drawing/2014/main" id="{31FB076E-CA99-43CF-81F4-B89DA73CE8CA}"/>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2" name="Text Box 2">
          <a:extLst>
            <a:ext uri="{FF2B5EF4-FFF2-40B4-BE49-F238E27FC236}">
              <a16:creationId xmlns:a16="http://schemas.microsoft.com/office/drawing/2014/main" id="{D5A2F5D2-0652-4FEC-8FCB-BC05F4232B0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83" name="Text Box 2">
          <a:extLst>
            <a:ext uri="{FF2B5EF4-FFF2-40B4-BE49-F238E27FC236}">
              <a16:creationId xmlns:a16="http://schemas.microsoft.com/office/drawing/2014/main" id="{8FC7A57F-95A4-43EA-ACA9-2FE783B23766}"/>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4" name="Text Box 1">
          <a:extLst>
            <a:ext uri="{FF2B5EF4-FFF2-40B4-BE49-F238E27FC236}">
              <a16:creationId xmlns:a16="http://schemas.microsoft.com/office/drawing/2014/main" id="{C65251C6-B167-4816-92E9-F57F3368D56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5" name="Text Box 2">
          <a:extLst>
            <a:ext uri="{FF2B5EF4-FFF2-40B4-BE49-F238E27FC236}">
              <a16:creationId xmlns:a16="http://schemas.microsoft.com/office/drawing/2014/main" id="{38DCFA24-57BD-4D4C-AF1D-69184BA1EB39}"/>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86" name="Text Box 2">
          <a:extLst>
            <a:ext uri="{FF2B5EF4-FFF2-40B4-BE49-F238E27FC236}">
              <a16:creationId xmlns:a16="http://schemas.microsoft.com/office/drawing/2014/main" id="{61DECE9E-E9A7-4AE6-9D9A-40696CE59CB0}"/>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7" name="Text Box 1">
          <a:extLst>
            <a:ext uri="{FF2B5EF4-FFF2-40B4-BE49-F238E27FC236}">
              <a16:creationId xmlns:a16="http://schemas.microsoft.com/office/drawing/2014/main" id="{247D3ADB-55FF-4A09-BA26-332C83761D8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88" name="Text Box 2">
          <a:extLst>
            <a:ext uri="{FF2B5EF4-FFF2-40B4-BE49-F238E27FC236}">
              <a16:creationId xmlns:a16="http://schemas.microsoft.com/office/drawing/2014/main" id="{3C0735B2-78AE-42CF-BAAA-5FBACA6AF14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89" name="Text Box 2">
          <a:extLst>
            <a:ext uri="{FF2B5EF4-FFF2-40B4-BE49-F238E27FC236}">
              <a16:creationId xmlns:a16="http://schemas.microsoft.com/office/drawing/2014/main" id="{DE35E224-F5C2-4DC6-92EF-B1D02F5FB848}"/>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0" name="Text Box 1">
          <a:extLst>
            <a:ext uri="{FF2B5EF4-FFF2-40B4-BE49-F238E27FC236}">
              <a16:creationId xmlns:a16="http://schemas.microsoft.com/office/drawing/2014/main" id="{5E5C9170-698C-4EC3-97CE-1BABC9BD6D3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1" name="Text Box 2">
          <a:extLst>
            <a:ext uri="{FF2B5EF4-FFF2-40B4-BE49-F238E27FC236}">
              <a16:creationId xmlns:a16="http://schemas.microsoft.com/office/drawing/2014/main" id="{2F2BA920-EFBC-44EA-9A05-35010BC9EA89}"/>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92" name="Text Box 2">
          <a:extLst>
            <a:ext uri="{FF2B5EF4-FFF2-40B4-BE49-F238E27FC236}">
              <a16:creationId xmlns:a16="http://schemas.microsoft.com/office/drawing/2014/main" id="{F42DA80E-89E1-49D2-BB0D-91C258E416BF}"/>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3" name="Text Box 1">
          <a:extLst>
            <a:ext uri="{FF2B5EF4-FFF2-40B4-BE49-F238E27FC236}">
              <a16:creationId xmlns:a16="http://schemas.microsoft.com/office/drawing/2014/main" id="{2E4F20E4-08BD-4B7D-85FA-89458797429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4" name="Text Box 2">
          <a:extLst>
            <a:ext uri="{FF2B5EF4-FFF2-40B4-BE49-F238E27FC236}">
              <a16:creationId xmlns:a16="http://schemas.microsoft.com/office/drawing/2014/main" id="{CD2835B1-6434-4235-8071-B232E540E8A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95" name="Text Box 2">
          <a:extLst>
            <a:ext uri="{FF2B5EF4-FFF2-40B4-BE49-F238E27FC236}">
              <a16:creationId xmlns:a16="http://schemas.microsoft.com/office/drawing/2014/main" id="{D44E7F13-B840-4D58-BFB3-A8007B70A425}"/>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6" name="Text Box 1">
          <a:extLst>
            <a:ext uri="{FF2B5EF4-FFF2-40B4-BE49-F238E27FC236}">
              <a16:creationId xmlns:a16="http://schemas.microsoft.com/office/drawing/2014/main" id="{EE1A3147-B9CC-4F77-885C-A5973A36BD00}"/>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97" name="Text Box 2">
          <a:extLst>
            <a:ext uri="{FF2B5EF4-FFF2-40B4-BE49-F238E27FC236}">
              <a16:creationId xmlns:a16="http://schemas.microsoft.com/office/drawing/2014/main" id="{3677CC79-F7C2-49D0-8352-290AAFCE55FC}"/>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98" name="Text Box 2">
          <a:extLst>
            <a:ext uri="{FF2B5EF4-FFF2-40B4-BE49-F238E27FC236}">
              <a16:creationId xmlns:a16="http://schemas.microsoft.com/office/drawing/2014/main" id="{AB2D487D-8B73-4367-93A0-D3D4D66F66B4}"/>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99" name="Text Box 1">
          <a:extLst>
            <a:ext uri="{FF2B5EF4-FFF2-40B4-BE49-F238E27FC236}">
              <a16:creationId xmlns:a16="http://schemas.microsoft.com/office/drawing/2014/main" id="{490BAA97-DC51-47EA-9480-D01BEB02B807}"/>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100" name="Text Box 2">
          <a:extLst>
            <a:ext uri="{FF2B5EF4-FFF2-40B4-BE49-F238E27FC236}">
              <a16:creationId xmlns:a16="http://schemas.microsoft.com/office/drawing/2014/main" id="{69B1663E-7237-4F0D-993B-35FE8A13532A}"/>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01" name="Text Box 2">
          <a:extLst>
            <a:ext uri="{FF2B5EF4-FFF2-40B4-BE49-F238E27FC236}">
              <a16:creationId xmlns:a16="http://schemas.microsoft.com/office/drawing/2014/main" id="{3AF1E6F2-3CEE-4A7F-AA34-025AA8B42CBE}"/>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2" name="Text Box 1">
          <a:extLst>
            <a:ext uri="{FF2B5EF4-FFF2-40B4-BE49-F238E27FC236}">
              <a16:creationId xmlns:a16="http://schemas.microsoft.com/office/drawing/2014/main" id="{5C26B1A9-345D-444E-ABB6-37E030AD8346}"/>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3" name="Text Box 2">
          <a:extLst>
            <a:ext uri="{FF2B5EF4-FFF2-40B4-BE49-F238E27FC236}">
              <a16:creationId xmlns:a16="http://schemas.microsoft.com/office/drawing/2014/main" id="{52694376-60EC-48F9-A7BB-873D43745BB5}"/>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04" name="Text Box 2">
          <a:extLst>
            <a:ext uri="{FF2B5EF4-FFF2-40B4-BE49-F238E27FC236}">
              <a16:creationId xmlns:a16="http://schemas.microsoft.com/office/drawing/2014/main" id="{D0206344-9430-44E9-B5FB-72BD96E684B8}"/>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5" name="Text Box 1">
          <a:extLst>
            <a:ext uri="{FF2B5EF4-FFF2-40B4-BE49-F238E27FC236}">
              <a16:creationId xmlns:a16="http://schemas.microsoft.com/office/drawing/2014/main" id="{1B1C2E01-E5E1-4F57-A592-E9651AB39225}"/>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6" name="Text Box 2">
          <a:extLst>
            <a:ext uri="{FF2B5EF4-FFF2-40B4-BE49-F238E27FC236}">
              <a16:creationId xmlns:a16="http://schemas.microsoft.com/office/drawing/2014/main" id="{39D98F2A-BC06-43A5-A11F-CC00FF1925B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07" name="Text Box 2">
          <a:extLst>
            <a:ext uri="{FF2B5EF4-FFF2-40B4-BE49-F238E27FC236}">
              <a16:creationId xmlns:a16="http://schemas.microsoft.com/office/drawing/2014/main" id="{47E40A66-CC8B-41E3-B736-569FF93F1096}"/>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8" name="Text Box 1">
          <a:extLst>
            <a:ext uri="{FF2B5EF4-FFF2-40B4-BE49-F238E27FC236}">
              <a16:creationId xmlns:a16="http://schemas.microsoft.com/office/drawing/2014/main" id="{53FD2333-4C7D-4FDF-931D-3EF7E4E0ED0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09" name="Text Box 2">
          <a:extLst>
            <a:ext uri="{FF2B5EF4-FFF2-40B4-BE49-F238E27FC236}">
              <a16:creationId xmlns:a16="http://schemas.microsoft.com/office/drawing/2014/main" id="{C9FA5CD1-6E5D-4665-93E4-37B737F3DA0E}"/>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10" name="Text Box 2">
          <a:extLst>
            <a:ext uri="{FF2B5EF4-FFF2-40B4-BE49-F238E27FC236}">
              <a16:creationId xmlns:a16="http://schemas.microsoft.com/office/drawing/2014/main" id="{E0D00A25-75BF-404D-A1CF-60E730577BA7}"/>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1" name="Text Box 1">
          <a:extLst>
            <a:ext uri="{FF2B5EF4-FFF2-40B4-BE49-F238E27FC236}">
              <a16:creationId xmlns:a16="http://schemas.microsoft.com/office/drawing/2014/main" id="{DAB546C8-B119-4386-B6AF-273EB6C744C5}"/>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2" name="Text Box 2">
          <a:extLst>
            <a:ext uri="{FF2B5EF4-FFF2-40B4-BE49-F238E27FC236}">
              <a16:creationId xmlns:a16="http://schemas.microsoft.com/office/drawing/2014/main" id="{41378507-AA0D-4E74-9866-EF59874F1FB3}"/>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13" name="Text Box 2">
          <a:extLst>
            <a:ext uri="{FF2B5EF4-FFF2-40B4-BE49-F238E27FC236}">
              <a16:creationId xmlns:a16="http://schemas.microsoft.com/office/drawing/2014/main" id="{4386CF6D-804F-4DE7-8B02-19EE580045DA}"/>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4" name="Text Box 1">
          <a:extLst>
            <a:ext uri="{FF2B5EF4-FFF2-40B4-BE49-F238E27FC236}">
              <a16:creationId xmlns:a16="http://schemas.microsoft.com/office/drawing/2014/main" id="{A5546972-7502-4311-ABED-B2C0171C3052}"/>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5" name="Text Box 2">
          <a:extLst>
            <a:ext uri="{FF2B5EF4-FFF2-40B4-BE49-F238E27FC236}">
              <a16:creationId xmlns:a16="http://schemas.microsoft.com/office/drawing/2014/main" id="{B2CAE7B7-B02D-41A2-8496-D1C289EDA8C4}"/>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16" name="Text Box 2">
          <a:extLst>
            <a:ext uri="{FF2B5EF4-FFF2-40B4-BE49-F238E27FC236}">
              <a16:creationId xmlns:a16="http://schemas.microsoft.com/office/drawing/2014/main" id="{A4054CC9-1C44-4359-9070-A6E12F950085}"/>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7" name="Text Box 1">
          <a:extLst>
            <a:ext uri="{FF2B5EF4-FFF2-40B4-BE49-F238E27FC236}">
              <a16:creationId xmlns:a16="http://schemas.microsoft.com/office/drawing/2014/main" id="{06A2BEEF-D8D2-4903-997A-1995E9A536DD}"/>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18" name="Text Box 2">
          <a:extLst>
            <a:ext uri="{FF2B5EF4-FFF2-40B4-BE49-F238E27FC236}">
              <a16:creationId xmlns:a16="http://schemas.microsoft.com/office/drawing/2014/main" id="{8AD9A5A6-9846-44EC-B0F9-529F6B50E26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19" name="Text Box 2">
          <a:extLst>
            <a:ext uri="{FF2B5EF4-FFF2-40B4-BE49-F238E27FC236}">
              <a16:creationId xmlns:a16="http://schemas.microsoft.com/office/drawing/2014/main" id="{D23DB9DA-EC77-4816-B070-A47422A6D603}"/>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0" name="Text Box 1">
          <a:extLst>
            <a:ext uri="{FF2B5EF4-FFF2-40B4-BE49-F238E27FC236}">
              <a16:creationId xmlns:a16="http://schemas.microsoft.com/office/drawing/2014/main" id="{7D19A0BB-491B-4365-9AF6-38B4C3A6D918}"/>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1" name="Text Box 2">
          <a:extLst>
            <a:ext uri="{FF2B5EF4-FFF2-40B4-BE49-F238E27FC236}">
              <a16:creationId xmlns:a16="http://schemas.microsoft.com/office/drawing/2014/main" id="{EA9AFE77-A66A-4B64-961C-1A99D8AB50CE}"/>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22" name="Text Box 2">
          <a:extLst>
            <a:ext uri="{FF2B5EF4-FFF2-40B4-BE49-F238E27FC236}">
              <a16:creationId xmlns:a16="http://schemas.microsoft.com/office/drawing/2014/main" id="{BD596486-AFC9-44CF-B12C-A16EC31254A0}"/>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3" name="Text Box 1">
          <a:extLst>
            <a:ext uri="{FF2B5EF4-FFF2-40B4-BE49-F238E27FC236}">
              <a16:creationId xmlns:a16="http://schemas.microsoft.com/office/drawing/2014/main" id="{980C9FBB-F805-40BE-9046-826FE94E587A}"/>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4" name="Text Box 2">
          <a:extLst>
            <a:ext uri="{FF2B5EF4-FFF2-40B4-BE49-F238E27FC236}">
              <a16:creationId xmlns:a16="http://schemas.microsoft.com/office/drawing/2014/main" id="{1381F727-7AC1-4386-A204-4CAF1F701256}"/>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25" name="Text Box 2">
          <a:extLst>
            <a:ext uri="{FF2B5EF4-FFF2-40B4-BE49-F238E27FC236}">
              <a16:creationId xmlns:a16="http://schemas.microsoft.com/office/drawing/2014/main" id="{59630BDF-E0D9-4671-8D30-0ADD73D603E0}"/>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6" name="Text Box 1">
          <a:extLst>
            <a:ext uri="{FF2B5EF4-FFF2-40B4-BE49-F238E27FC236}">
              <a16:creationId xmlns:a16="http://schemas.microsoft.com/office/drawing/2014/main" id="{BF812277-9446-4251-ABB7-B2F8DB6175B7}"/>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7" name="Text Box 2">
          <a:extLst>
            <a:ext uri="{FF2B5EF4-FFF2-40B4-BE49-F238E27FC236}">
              <a16:creationId xmlns:a16="http://schemas.microsoft.com/office/drawing/2014/main" id="{F176DF16-2E23-4ECB-9B8C-4F037C1CC8FA}"/>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28" name="Text Box 2">
          <a:extLst>
            <a:ext uri="{FF2B5EF4-FFF2-40B4-BE49-F238E27FC236}">
              <a16:creationId xmlns:a16="http://schemas.microsoft.com/office/drawing/2014/main" id="{C20E3646-8839-435A-B3C0-3EA36BB353BD}"/>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29" name="Text Box 1">
          <a:extLst>
            <a:ext uri="{FF2B5EF4-FFF2-40B4-BE49-F238E27FC236}">
              <a16:creationId xmlns:a16="http://schemas.microsoft.com/office/drawing/2014/main" id="{C950CAC5-B1B4-4EF6-8C43-C00AF1F10BD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0" name="Text Box 2">
          <a:extLst>
            <a:ext uri="{FF2B5EF4-FFF2-40B4-BE49-F238E27FC236}">
              <a16:creationId xmlns:a16="http://schemas.microsoft.com/office/drawing/2014/main" id="{A450F218-5711-4CC4-9C55-D1AA0CA820AA}"/>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31" name="Text Box 2">
          <a:extLst>
            <a:ext uri="{FF2B5EF4-FFF2-40B4-BE49-F238E27FC236}">
              <a16:creationId xmlns:a16="http://schemas.microsoft.com/office/drawing/2014/main" id="{94B07BFA-328A-4EF5-8A48-25D24C9C4648}"/>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2" name="Text Box 1">
          <a:extLst>
            <a:ext uri="{FF2B5EF4-FFF2-40B4-BE49-F238E27FC236}">
              <a16:creationId xmlns:a16="http://schemas.microsoft.com/office/drawing/2014/main" id="{6015895E-BDBF-4DD2-97C1-4EC664518742}"/>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3" name="Text Box 2">
          <a:extLst>
            <a:ext uri="{FF2B5EF4-FFF2-40B4-BE49-F238E27FC236}">
              <a16:creationId xmlns:a16="http://schemas.microsoft.com/office/drawing/2014/main" id="{5C1A2D8B-A94A-4554-AD1F-EAF2F4BB1455}"/>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134" name="Text Box 2">
          <a:extLst>
            <a:ext uri="{FF2B5EF4-FFF2-40B4-BE49-F238E27FC236}">
              <a16:creationId xmlns:a16="http://schemas.microsoft.com/office/drawing/2014/main" id="{DDD56EB7-537D-4B48-868E-505BE9944B29}"/>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135" name="Text Box 1">
          <a:extLst>
            <a:ext uri="{FF2B5EF4-FFF2-40B4-BE49-F238E27FC236}">
              <a16:creationId xmlns:a16="http://schemas.microsoft.com/office/drawing/2014/main" id="{8E5BD9FD-3C25-4A46-BB43-07DC27D110D5}"/>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62</xdr:row>
      <xdr:rowOff>63500</xdr:rowOff>
    </xdr:to>
    <xdr:sp macro="" textlink="">
      <xdr:nvSpPr>
        <xdr:cNvPr id="136" name="Text Box 2">
          <a:extLst>
            <a:ext uri="{FF2B5EF4-FFF2-40B4-BE49-F238E27FC236}">
              <a16:creationId xmlns:a16="http://schemas.microsoft.com/office/drawing/2014/main" id="{EC7EF708-783C-45C0-BB5D-C774BF909478}"/>
            </a:ext>
          </a:extLst>
        </xdr:cNvPr>
        <xdr:cNvSpPr txBox="1">
          <a:spLocks noChangeArrowheads="1"/>
        </xdr:cNvSpPr>
      </xdr:nvSpPr>
      <xdr:spPr bwMode="auto">
        <a:xfrm>
          <a:off x="1625600" y="26371550"/>
          <a:ext cx="0" cy="774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247650</xdr:rowOff>
    </xdr:to>
    <xdr:sp macro="" textlink="">
      <xdr:nvSpPr>
        <xdr:cNvPr id="137" name="Text Box 2">
          <a:extLst>
            <a:ext uri="{FF2B5EF4-FFF2-40B4-BE49-F238E27FC236}">
              <a16:creationId xmlns:a16="http://schemas.microsoft.com/office/drawing/2014/main" id="{BB0C8E97-37FC-4AFE-B604-14A02F39BCED}"/>
            </a:ext>
          </a:extLst>
        </xdr:cNvPr>
        <xdr:cNvSpPr txBox="1">
          <a:spLocks noChangeArrowheads="1"/>
        </xdr:cNvSpPr>
      </xdr:nvSpPr>
      <xdr:spPr bwMode="auto">
        <a:xfrm>
          <a:off x="1625600" y="26371550"/>
          <a:ext cx="0" cy="603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8" name="Text Box 1">
          <a:extLst>
            <a:ext uri="{FF2B5EF4-FFF2-40B4-BE49-F238E27FC236}">
              <a16:creationId xmlns:a16="http://schemas.microsoft.com/office/drawing/2014/main" id="{4E5CBCB4-B953-4D7F-A1D0-AEACA35A02AB}"/>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1263650</xdr:colOff>
      <xdr:row>60</xdr:row>
      <xdr:rowOff>0</xdr:rowOff>
    </xdr:from>
    <xdr:to>
      <xdr:col>1</xdr:col>
      <xdr:colOff>1263650</xdr:colOff>
      <xdr:row>61</xdr:row>
      <xdr:rowOff>254000</xdr:rowOff>
    </xdr:to>
    <xdr:sp macro="" textlink="">
      <xdr:nvSpPr>
        <xdr:cNvPr id="139" name="Text Box 2">
          <a:extLst>
            <a:ext uri="{FF2B5EF4-FFF2-40B4-BE49-F238E27FC236}">
              <a16:creationId xmlns:a16="http://schemas.microsoft.com/office/drawing/2014/main" id="{6596BD0E-B0A0-48BA-A7ED-831FDD969449}"/>
            </a:ext>
          </a:extLst>
        </xdr:cNvPr>
        <xdr:cNvSpPr txBox="1">
          <a:spLocks noChangeArrowheads="1"/>
        </xdr:cNvSpPr>
      </xdr:nvSpPr>
      <xdr:spPr bwMode="auto">
        <a:xfrm>
          <a:off x="1625600" y="26371550"/>
          <a:ext cx="0" cy="609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76"/>
  <sheetViews>
    <sheetView zoomScale="70" zoomScaleNormal="70" workbookViewId="0">
      <selection activeCell="N15" sqref="N15"/>
    </sheetView>
  </sheetViews>
  <sheetFormatPr defaultRowHeight="15"/>
  <cols>
    <col min="1" max="1" width="5.5" style="358" customWidth="1"/>
    <col min="2" max="2" width="29.5" customWidth="1"/>
    <col min="3" max="3" width="10.75" customWidth="1"/>
    <col min="4" max="4" width="10.75" style="314" customWidth="1"/>
    <col min="5" max="5" width="12.875" customWidth="1"/>
    <col min="6" max="7" width="9" hidden="1" customWidth="1"/>
    <col min="8" max="8" width="14.375" customWidth="1"/>
    <col min="9" max="9" width="12.25" customWidth="1"/>
    <col min="10" max="11" width="13.875" customWidth="1"/>
    <col min="12" max="12" width="15.25" customWidth="1"/>
    <col min="13" max="13" width="13.875" customWidth="1"/>
    <col min="14" max="14" width="19.25" customWidth="1"/>
  </cols>
  <sheetData>
    <row r="1" spans="1:13">
      <c r="A1" s="512" t="s">
        <v>754</v>
      </c>
      <c r="B1" s="512"/>
      <c r="C1" s="512"/>
      <c r="D1" s="512"/>
      <c r="E1" s="512"/>
      <c r="F1" s="515"/>
      <c r="G1" s="515"/>
      <c r="H1" s="515"/>
      <c r="I1" s="515"/>
      <c r="J1" s="517"/>
      <c r="K1" s="517"/>
      <c r="L1" s="517"/>
      <c r="M1" s="517"/>
    </row>
    <row r="2" spans="1:13">
      <c r="A2" s="512" t="s">
        <v>211</v>
      </c>
      <c r="B2" s="512"/>
      <c r="C2" s="512"/>
      <c r="D2" s="512"/>
      <c r="E2" s="512"/>
      <c r="F2" s="515"/>
      <c r="G2" s="515"/>
      <c r="H2" s="515"/>
      <c r="I2" s="515"/>
      <c r="J2" s="517"/>
      <c r="K2" s="517"/>
      <c r="L2" s="517"/>
      <c r="M2" s="517"/>
    </row>
    <row r="3" spans="1:13">
      <c r="A3" s="512" t="s">
        <v>212</v>
      </c>
      <c r="B3" s="512"/>
      <c r="C3" s="512"/>
      <c r="D3" s="512"/>
      <c r="E3" s="512"/>
      <c r="F3" s="515"/>
      <c r="G3" s="515"/>
      <c r="H3" s="515"/>
      <c r="I3" s="515"/>
      <c r="J3" s="517"/>
      <c r="K3" s="517"/>
      <c r="L3" s="517"/>
      <c r="M3" s="517"/>
    </row>
    <row r="4" spans="1:13">
      <c r="A4" s="507" t="s">
        <v>220</v>
      </c>
      <c r="B4" s="507"/>
      <c r="C4" s="507"/>
      <c r="D4" s="507"/>
      <c r="E4" s="507"/>
      <c r="F4" s="507"/>
      <c r="G4" s="507"/>
      <c r="H4" s="507"/>
      <c r="I4" s="507"/>
      <c r="J4" s="507"/>
      <c r="K4" s="507"/>
      <c r="L4" s="507"/>
      <c r="M4" s="507"/>
    </row>
    <row r="5" spans="1:13">
      <c r="A5" s="507" t="s">
        <v>674</v>
      </c>
      <c r="B5" s="507"/>
      <c r="C5" s="507"/>
      <c r="D5" s="507"/>
      <c r="E5" s="507"/>
      <c r="F5" s="507"/>
      <c r="G5" s="507"/>
      <c r="H5" s="507"/>
      <c r="I5" s="507"/>
      <c r="J5" s="507"/>
      <c r="K5" s="507"/>
      <c r="L5" s="507"/>
      <c r="M5" s="507"/>
    </row>
    <row r="6" spans="1:13" ht="18.75">
      <c r="A6" s="508"/>
      <c r="B6" s="508"/>
      <c r="C6" s="508"/>
      <c r="D6" s="508"/>
      <c r="E6" s="508"/>
      <c r="F6" s="508"/>
      <c r="G6" s="508"/>
      <c r="H6" s="508"/>
      <c r="I6" s="508"/>
      <c r="J6" s="508"/>
      <c r="K6" s="508"/>
      <c r="L6" s="508"/>
      <c r="M6" s="508"/>
    </row>
    <row r="7" spans="1:13" ht="15.75">
      <c r="A7" s="509" t="s">
        <v>186</v>
      </c>
      <c r="B7" s="509"/>
      <c r="C7" s="509"/>
      <c r="D7" s="509"/>
      <c r="E7" s="509"/>
      <c r="F7" s="509"/>
      <c r="G7" s="509"/>
      <c r="H7" s="509"/>
      <c r="I7" s="509"/>
      <c r="J7" s="509"/>
      <c r="K7" s="509"/>
      <c r="L7" s="509"/>
      <c r="M7" s="509"/>
    </row>
    <row r="8" spans="1:13">
      <c r="A8" s="510" t="s">
        <v>21</v>
      </c>
      <c r="B8" s="510" t="s">
        <v>190</v>
      </c>
      <c r="C8" s="510" t="s">
        <v>191</v>
      </c>
      <c r="D8" s="516" t="s">
        <v>187</v>
      </c>
      <c r="E8" s="510" t="s">
        <v>192</v>
      </c>
      <c r="F8" s="510"/>
      <c r="G8" s="510"/>
      <c r="H8" s="510"/>
      <c r="I8" s="510"/>
      <c r="J8" s="510"/>
      <c r="K8" s="510" t="s">
        <v>193</v>
      </c>
      <c r="L8" s="510" t="s">
        <v>194</v>
      </c>
      <c r="M8" s="510"/>
    </row>
    <row r="9" spans="1:13" ht="10.5" customHeight="1">
      <c r="A9" s="510"/>
      <c r="B9" s="510"/>
      <c r="C9" s="510"/>
      <c r="D9" s="516"/>
      <c r="E9" s="510"/>
      <c r="F9" s="510"/>
      <c r="G9" s="510"/>
      <c r="H9" s="510"/>
      <c r="I9" s="510"/>
      <c r="J9" s="510"/>
      <c r="K9" s="510"/>
      <c r="L9" s="510"/>
      <c r="M9" s="510"/>
    </row>
    <row r="10" spans="1:13" ht="4.5" hidden="1" customHeight="1">
      <c r="A10" s="510"/>
      <c r="B10" s="510"/>
      <c r="C10" s="510"/>
      <c r="D10" s="516"/>
      <c r="E10" s="510"/>
      <c r="F10" s="510"/>
      <c r="G10" s="510"/>
      <c r="H10" s="510"/>
      <c r="I10" s="510"/>
      <c r="J10" s="510"/>
      <c r="K10" s="510"/>
      <c r="L10" s="510"/>
      <c r="M10" s="510"/>
    </row>
    <row r="11" spans="1:13" hidden="1">
      <c r="A11" s="510"/>
      <c r="B11" s="510"/>
      <c r="C11" s="510"/>
      <c r="D11" s="516"/>
      <c r="E11" s="510"/>
      <c r="F11" s="510"/>
      <c r="G11" s="510"/>
      <c r="H11" s="510"/>
      <c r="I11" s="510"/>
      <c r="J11" s="510"/>
      <c r="K11" s="510"/>
      <c r="L11" s="510"/>
      <c r="M11" s="510"/>
    </row>
    <row r="12" spans="1:13" ht="28.5">
      <c r="A12" s="510"/>
      <c r="B12" s="510"/>
      <c r="C12" s="510"/>
      <c r="D12" s="516"/>
      <c r="E12" s="510" t="s">
        <v>195</v>
      </c>
      <c r="F12" s="510"/>
      <c r="G12" s="510"/>
      <c r="H12" s="18" t="s">
        <v>196</v>
      </c>
      <c r="I12" s="18" t="s">
        <v>197</v>
      </c>
      <c r="J12" s="18" t="s">
        <v>198</v>
      </c>
      <c r="K12" s="510"/>
      <c r="L12" s="18" t="s">
        <v>199</v>
      </c>
      <c r="M12" s="18" t="s">
        <v>200</v>
      </c>
    </row>
    <row r="13" spans="1:13">
      <c r="A13" s="356">
        <v>1</v>
      </c>
      <c r="B13" s="21">
        <v>2</v>
      </c>
      <c r="C13" s="21">
        <v>3</v>
      </c>
      <c r="D13" s="313">
        <v>4</v>
      </c>
      <c r="E13" s="513" t="s">
        <v>201</v>
      </c>
      <c r="F13" s="513"/>
      <c r="G13" s="513"/>
      <c r="H13" s="21">
        <v>6</v>
      </c>
      <c r="I13" s="21">
        <v>7</v>
      </c>
      <c r="J13" s="21">
        <v>8</v>
      </c>
      <c r="K13" s="21">
        <v>9</v>
      </c>
      <c r="L13" s="21" t="s">
        <v>202</v>
      </c>
      <c r="M13" s="21">
        <v>11</v>
      </c>
    </row>
    <row r="14" spans="1:13" s="330" customFormat="1" ht="36" customHeight="1">
      <c r="A14" s="359" t="s">
        <v>27</v>
      </c>
      <c r="B14" s="360" t="s">
        <v>687</v>
      </c>
      <c r="C14" s="360"/>
      <c r="D14" s="362"/>
      <c r="E14" s="514">
        <f>E15+E24</f>
        <v>17436183894</v>
      </c>
      <c r="F14" s="514"/>
      <c r="G14" s="514"/>
      <c r="H14" s="363"/>
      <c r="I14" s="363">
        <f>I15+I24</f>
        <v>6212773749</v>
      </c>
      <c r="J14" s="363">
        <f t="shared" ref="J14:L14" si="0">J15+J24</f>
        <v>11223410145</v>
      </c>
      <c r="K14" s="363">
        <f t="shared" si="0"/>
        <v>10897899028</v>
      </c>
      <c r="L14" s="363">
        <f t="shared" si="0"/>
        <v>6538284866</v>
      </c>
      <c r="M14" s="363"/>
    </row>
    <row r="15" spans="1:13" s="330" customFormat="1" ht="36" customHeight="1">
      <c r="A15" s="361" t="s">
        <v>79</v>
      </c>
      <c r="B15" s="360" t="s">
        <v>344</v>
      </c>
      <c r="C15" s="360"/>
      <c r="D15" s="362"/>
      <c r="E15" s="360">
        <f>E16+E22</f>
        <v>11074183894</v>
      </c>
      <c r="F15" s="360">
        <f t="shared" ref="F15:L15" si="1">F16+F22</f>
        <v>0</v>
      </c>
      <c r="G15" s="360">
        <f t="shared" si="1"/>
        <v>0</v>
      </c>
      <c r="H15" s="360">
        <f t="shared" si="1"/>
        <v>0</v>
      </c>
      <c r="I15" s="360">
        <f t="shared" si="1"/>
        <v>6212773749</v>
      </c>
      <c r="J15" s="360">
        <f t="shared" si="1"/>
        <v>4861410145</v>
      </c>
      <c r="K15" s="360">
        <f t="shared" si="1"/>
        <v>10885899028</v>
      </c>
      <c r="L15" s="360">
        <f t="shared" si="1"/>
        <v>188284866</v>
      </c>
      <c r="M15" s="363"/>
    </row>
    <row r="16" spans="1:13" s="330" customFormat="1" ht="36" customHeight="1">
      <c r="A16" s="361" t="s">
        <v>688</v>
      </c>
      <c r="B16" s="364" t="s">
        <v>683</v>
      </c>
      <c r="C16" s="360"/>
      <c r="D16" s="362"/>
      <c r="E16" s="363">
        <f t="shared" ref="E16:K16" si="2">SUM(E17:E21)</f>
        <v>9837732384</v>
      </c>
      <c r="F16" s="363">
        <f t="shared" si="2"/>
        <v>0</v>
      </c>
      <c r="G16" s="363">
        <f t="shared" si="2"/>
        <v>0</v>
      </c>
      <c r="H16" s="363">
        <f t="shared" si="2"/>
        <v>0</v>
      </c>
      <c r="I16" s="363">
        <f t="shared" si="2"/>
        <v>4998589239</v>
      </c>
      <c r="J16" s="363">
        <f t="shared" si="2"/>
        <v>4839143145</v>
      </c>
      <c r="K16" s="363">
        <f t="shared" si="2"/>
        <v>9724129875</v>
      </c>
      <c r="L16" s="363">
        <f>SUM(L17:L21)</f>
        <v>113602509</v>
      </c>
      <c r="M16" s="363"/>
    </row>
    <row r="17" spans="1:14" s="121" customFormat="1" ht="36" customHeight="1">
      <c r="A17" s="311"/>
      <c r="B17" s="339"/>
      <c r="C17" s="339">
        <v>13</v>
      </c>
      <c r="D17" s="365" t="s">
        <v>417</v>
      </c>
      <c r="E17" s="339">
        <v>1021302462</v>
      </c>
      <c r="F17" s="339"/>
      <c r="G17" s="339"/>
      <c r="H17" s="341"/>
      <c r="I17" s="366">
        <v>427892750</v>
      </c>
      <c r="J17" s="341">
        <f>1021302462-I17</f>
        <v>593409712</v>
      </c>
      <c r="K17" s="339">
        <v>1021250462</v>
      </c>
      <c r="L17" s="341">
        <f>E17-K17</f>
        <v>52000</v>
      </c>
      <c r="M17" s="341"/>
    </row>
    <row r="18" spans="1:14" s="121" customFormat="1" ht="36" customHeight="1">
      <c r="A18" s="311"/>
      <c r="B18" s="339"/>
      <c r="C18" s="339">
        <v>13</v>
      </c>
      <c r="D18" s="365" t="s">
        <v>457</v>
      </c>
      <c r="E18" s="339">
        <v>605250260</v>
      </c>
      <c r="F18" s="339"/>
      <c r="G18" s="339"/>
      <c r="H18" s="341"/>
      <c r="I18" s="366">
        <v>298000000</v>
      </c>
      <c r="J18" s="341">
        <f>605250260-298000000</f>
        <v>307250260</v>
      </c>
      <c r="K18" s="339">
        <v>604250260</v>
      </c>
      <c r="L18" s="341">
        <f>E18-K18</f>
        <v>1000000</v>
      </c>
      <c r="M18" s="341"/>
    </row>
    <row r="19" spans="1:14" s="121" customFormat="1" ht="36" customHeight="1">
      <c r="A19" s="311"/>
      <c r="B19" s="339"/>
      <c r="C19" s="339">
        <v>13</v>
      </c>
      <c r="D19" s="367">
        <v>133</v>
      </c>
      <c r="E19" s="339">
        <v>201000000</v>
      </c>
      <c r="F19" s="339"/>
      <c r="G19" s="339"/>
      <c r="H19" s="341"/>
      <c r="I19" s="366">
        <v>109704900</v>
      </c>
      <c r="J19" s="341">
        <f>E19-I19</f>
        <v>91295100</v>
      </c>
      <c r="K19" s="339">
        <v>140049000</v>
      </c>
      <c r="L19" s="341">
        <f>E19-K19</f>
        <v>60951000</v>
      </c>
      <c r="M19" s="341"/>
    </row>
    <row r="20" spans="1:14" s="121" customFormat="1" ht="36" customHeight="1">
      <c r="A20" s="311"/>
      <c r="B20" s="339"/>
      <c r="C20" s="339">
        <v>13</v>
      </c>
      <c r="D20" s="367">
        <v>221</v>
      </c>
      <c r="E20" s="339">
        <v>326733000</v>
      </c>
      <c r="F20" s="339"/>
      <c r="G20" s="339"/>
      <c r="H20" s="341"/>
      <c r="I20" s="366">
        <v>120000000</v>
      </c>
      <c r="J20" s="341">
        <f>E20-I20</f>
        <v>206733000</v>
      </c>
      <c r="K20" s="339">
        <v>326399000</v>
      </c>
      <c r="L20" s="341">
        <f>E20-K20</f>
        <v>334000</v>
      </c>
      <c r="M20" s="341"/>
    </row>
    <row r="21" spans="1:14" s="121" customFormat="1" ht="36" customHeight="1">
      <c r="A21" s="311"/>
      <c r="B21" s="339"/>
      <c r="C21" s="339">
        <v>13</v>
      </c>
      <c r="D21" s="367">
        <v>341</v>
      </c>
      <c r="E21" s="339">
        <v>7683446662</v>
      </c>
      <c r="F21" s="339"/>
      <c r="G21" s="339"/>
      <c r="H21" s="341"/>
      <c r="I21" s="366">
        <v>4042991589</v>
      </c>
      <c r="J21" s="341">
        <f>E21-I21</f>
        <v>3640455073</v>
      </c>
      <c r="K21" s="339">
        <v>7632181153</v>
      </c>
      <c r="L21" s="341">
        <f>E21-K21</f>
        <v>51265509</v>
      </c>
      <c r="M21" s="341"/>
    </row>
    <row r="22" spans="1:14" s="330" customFormat="1" ht="36" customHeight="1">
      <c r="A22" s="361" t="s">
        <v>689</v>
      </c>
      <c r="B22" s="360" t="s">
        <v>685</v>
      </c>
      <c r="C22" s="360"/>
      <c r="D22" s="362"/>
      <c r="E22" s="360">
        <f>E23</f>
        <v>1236451510</v>
      </c>
      <c r="F22" s="360">
        <f t="shared" ref="F22:L22" si="3">F23</f>
        <v>0</v>
      </c>
      <c r="G22" s="360">
        <f t="shared" si="3"/>
        <v>0</v>
      </c>
      <c r="H22" s="360">
        <f t="shared" si="3"/>
        <v>0</v>
      </c>
      <c r="I22" s="360">
        <f t="shared" si="3"/>
        <v>1214184510</v>
      </c>
      <c r="J22" s="360">
        <f t="shared" si="3"/>
        <v>22267000</v>
      </c>
      <c r="K22" s="360">
        <f t="shared" si="3"/>
        <v>1161769153</v>
      </c>
      <c r="L22" s="360">
        <f t="shared" si="3"/>
        <v>74682357</v>
      </c>
      <c r="M22" s="363"/>
    </row>
    <row r="23" spans="1:14" s="121" customFormat="1" ht="36" customHeight="1">
      <c r="A23" s="311"/>
      <c r="B23" s="339"/>
      <c r="C23" s="368">
        <v>13</v>
      </c>
      <c r="D23" s="365">
        <v>361</v>
      </c>
      <c r="E23" s="339">
        <f>I23+J23</f>
        <v>1236451510</v>
      </c>
      <c r="F23" s="339"/>
      <c r="G23" s="339"/>
      <c r="H23" s="341"/>
      <c r="I23" s="341">
        <v>1214184510</v>
      </c>
      <c r="J23" s="339">
        <f>1236451510-I23</f>
        <v>22267000</v>
      </c>
      <c r="K23" s="339">
        <v>1161769153</v>
      </c>
      <c r="L23" s="341">
        <f>E23-K23</f>
        <v>74682357</v>
      </c>
      <c r="M23" s="341"/>
    </row>
    <row r="24" spans="1:14" s="330" customFormat="1" ht="36" customHeight="1">
      <c r="A24" s="361" t="s">
        <v>81</v>
      </c>
      <c r="B24" s="363" t="s">
        <v>686</v>
      </c>
      <c r="C24" s="360"/>
      <c r="D24" s="362"/>
      <c r="E24" s="360">
        <f>E25</f>
        <v>6362000000</v>
      </c>
      <c r="F24" s="360">
        <f t="shared" ref="F24:L24" si="4">F25</f>
        <v>0</v>
      </c>
      <c r="G24" s="360">
        <f t="shared" si="4"/>
        <v>0</v>
      </c>
      <c r="H24" s="360">
        <f t="shared" si="4"/>
        <v>0</v>
      </c>
      <c r="I24" s="360">
        <f t="shared" si="4"/>
        <v>0</v>
      </c>
      <c r="J24" s="360">
        <f t="shared" si="4"/>
        <v>6362000000</v>
      </c>
      <c r="K24" s="360">
        <f t="shared" si="4"/>
        <v>12000000</v>
      </c>
      <c r="L24" s="360">
        <f t="shared" si="4"/>
        <v>6350000000</v>
      </c>
      <c r="M24" s="363"/>
    </row>
    <row r="25" spans="1:14" s="330" customFormat="1" ht="27.95" customHeight="1">
      <c r="A25" s="361" t="s">
        <v>689</v>
      </c>
      <c r="B25" s="360" t="s">
        <v>684</v>
      </c>
      <c r="C25" s="361"/>
      <c r="D25" s="362"/>
      <c r="E25" s="360">
        <f t="shared" ref="E25:L25" si="5">SUM(E26:E30)</f>
        <v>6362000000</v>
      </c>
      <c r="F25" s="360">
        <f t="shared" si="5"/>
        <v>0</v>
      </c>
      <c r="G25" s="360">
        <f t="shared" si="5"/>
        <v>0</v>
      </c>
      <c r="H25" s="360">
        <f t="shared" si="5"/>
        <v>0</v>
      </c>
      <c r="I25" s="360">
        <f t="shared" si="5"/>
        <v>0</v>
      </c>
      <c r="J25" s="360">
        <f t="shared" si="5"/>
        <v>6362000000</v>
      </c>
      <c r="K25" s="360">
        <f t="shared" si="5"/>
        <v>12000000</v>
      </c>
      <c r="L25" s="360">
        <f t="shared" si="5"/>
        <v>6350000000</v>
      </c>
      <c r="M25" s="363"/>
    </row>
    <row r="26" spans="1:14" s="121" customFormat="1" ht="27.95" customHeight="1">
      <c r="A26" s="311"/>
      <c r="B26" s="339"/>
      <c r="C26" s="339">
        <v>15</v>
      </c>
      <c r="D26" s="365" t="s">
        <v>465</v>
      </c>
      <c r="E26" s="339">
        <f>J26</f>
        <v>729138467</v>
      </c>
      <c r="F26" s="339"/>
      <c r="G26" s="339"/>
      <c r="H26" s="341"/>
      <c r="I26" s="341"/>
      <c r="J26" s="369">
        <v>729138467</v>
      </c>
      <c r="K26" s="339"/>
      <c r="L26" s="341">
        <f>E26</f>
        <v>729138467</v>
      </c>
      <c r="M26" s="341"/>
    </row>
    <row r="27" spans="1:14" s="121" customFormat="1" ht="27.95" customHeight="1">
      <c r="A27" s="311"/>
      <c r="B27" s="339"/>
      <c r="C27" s="339">
        <v>15</v>
      </c>
      <c r="D27" s="365" t="s">
        <v>500</v>
      </c>
      <c r="E27" s="339">
        <f t="shared" ref="E27:E30" si="6">J27</f>
        <v>143244820</v>
      </c>
      <c r="F27" s="339"/>
      <c r="G27" s="339"/>
      <c r="H27" s="341"/>
      <c r="I27" s="341"/>
      <c r="J27" s="369">
        <v>143244820</v>
      </c>
      <c r="K27" s="339"/>
      <c r="L27" s="341">
        <f t="shared" ref="L27:L30" si="7">E27</f>
        <v>143244820</v>
      </c>
      <c r="M27" s="341"/>
    </row>
    <row r="28" spans="1:14" s="121" customFormat="1" ht="27.95" customHeight="1">
      <c r="A28" s="311"/>
      <c r="B28" s="339"/>
      <c r="C28" s="339">
        <v>15</v>
      </c>
      <c r="D28" s="365" t="s">
        <v>509</v>
      </c>
      <c r="E28" s="339">
        <f t="shared" si="6"/>
        <v>427616713</v>
      </c>
      <c r="F28" s="339"/>
      <c r="G28" s="339"/>
      <c r="H28" s="341"/>
      <c r="I28" s="341"/>
      <c r="J28" s="369">
        <v>427616713</v>
      </c>
      <c r="K28" s="339"/>
      <c r="L28" s="341">
        <f t="shared" si="7"/>
        <v>427616713</v>
      </c>
      <c r="M28" s="341"/>
    </row>
    <row r="29" spans="1:14" s="121" customFormat="1" ht="27.95" customHeight="1">
      <c r="A29" s="311"/>
      <c r="B29" s="339"/>
      <c r="C29" s="339">
        <v>15</v>
      </c>
      <c r="D29" s="365">
        <v>281</v>
      </c>
      <c r="E29" s="339">
        <v>262000000</v>
      </c>
      <c r="F29" s="339"/>
      <c r="G29" s="339"/>
      <c r="H29" s="341"/>
      <c r="I29" s="341"/>
      <c r="J29" s="369">
        <v>262000000</v>
      </c>
      <c r="K29" s="339">
        <v>12000000</v>
      </c>
      <c r="L29" s="341">
        <f>E29-K29</f>
        <v>250000000</v>
      </c>
      <c r="M29" s="341"/>
    </row>
    <row r="30" spans="1:14" s="121" customFormat="1" ht="27.95" customHeight="1">
      <c r="A30" s="311"/>
      <c r="B30" s="339"/>
      <c r="C30" s="339">
        <v>15</v>
      </c>
      <c r="D30" s="367">
        <v>341</v>
      </c>
      <c r="E30" s="339">
        <f t="shared" si="6"/>
        <v>4800000000</v>
      </c>
      <c r="F30" s="339"/>
      <c r="G30" s="339"/>
      <c r="H30" s="341"/>
      <c r="I30" s="341"/>
      <c r="J30" s="369">
        <v>4800000000</v>
      </c>
      <c r="K30" s="339"/>
      <c r="L30" s="341">
        <f t="shared" si="7"/>
        <v>4800000000</v>
      </c>
      <c r="M30" s="341"/>
    </row>
    <row r="31" spans="1:14" s="330" customFormat="1" ht="51.95" customHeight="1">
      <c r="A31" s="374">
        <v>2</v>
      </c>
      <c r="B31" s="375" t="s">
        <v>203</v>
      </c>
      <c r="C31" s="376"/>
      <c r="D31" s="377"/>
      <c r="E31" s="514">
        <f>E32+E42+E56+E59</f>
        <v>3314002907</v>
      </c>
      <c r="F31" s="514"/>
      <c r="G31" s="514"/>
      <c r="H31" s="378">
        <f>H32+H42+H56+H59</f>
        <v>2608882907</v>
      </c>
      <c r="I31" s="378">
        <f t="shared" ref="I31:K31" si="8">I32+I42+I56+I59</f>
        <v>0</v>
      </c>
      <c r="J31" s="378">
        <f t="shared" si="8"/>
        <v>705120000</v>
      </c>
      <c r="K31" s="378">
        <f t="shared" si="8"/>
        <v>433680948</v>
      </c>
      <c r="L31" s="378">
        <f>L32+L42+L56+L59</f>
        <v>2833321959</v>
      </c>
      <c r="M31" s="375"/>
    </row>
    <row r="32" spans="1:14" s="330" customFormat="1" ht="51.95" customHeight="1">
      <c r="A32" s="361" t="s">
        <v>106</v>
      </c>
      <c r="B32" s="363" t="s">
        <v>683</v>
      </c>
      <c r="C32" s="360"/>
      <c r="D32" s="362"/>
      <c r="E32" s="360">
        <f>E33+E36+E37+E41</f>
        <v>440064442</v>
      </c>
      <c r="F32" s="360">
        <f t="shared" ref="F32:M32" si="9">F33+F36+F37+F41</f>
        <v>0</v>
      </c>
      <c r="G32" s="360">
        <f t="shared" si="9"/>
        <v>0</v>
      </c>
      <c r="H32" s="360">
        <f t="shared" si="9"/>
        <v>80944442</v>
      </c>
      <c r="I32" s="360">
        <f t="shared" si="9"/>
        <v>0</v>
      </c>
      <c r="J32" s="360">
        <f t="shared" si="9"/>
        <v>359120000</v>
      </c>
      <c r="K32" s="360">
        <f t="shared" si="9"/>
        <v>280319000</v>
      </c>
      <c r="L32" s="360">
        <f t="shared" si="9"/>
        <v>112745442</v>
      </c>
      <c r="M32" s="360">
        <f t="shared" si="9"/>
        <v>0</v>
      </c>
      <c r="N32" s="331"/>
    </row>
    <row r="33" spans="1:14" s="330" customFormat="1" ht="24" customHeight="1">
      <c r="A33" s="361" t="s">
        <v>688</v>
      </c>
      <c r="B33" s="379" t="s">
        <v>692</v>
      </c>
      <c r="C33" s="360"/>
      <c r="D33" s="362"/>
      <c r="E33" s="360">
        <f>H33+J33</f>
        <v>112450000</v>
      </c>
      <c r="F33" s="360"/>
      <c r="G33" s="360"/>
      <c r="H33" s="363">
        <v>23800000</v>
      </c>
      <c r="I33" s="363"/>
      <c r="J33" s="380">
        <v>88650000</v>
      </c>
      <c r="K33" s="360"/>
      <c r="L33" s="363">
        <f>L34+L35</f>
        <v>65450000</v>
      </c>
      <c r="M33" s="363"/>
    </row>
    <row r="34" spans="1:14" s="121" customFormat="1" ht="33.75" customHeight="1">
      <c r="A34" s="311"/>
      <c r="B34" s="338" t="s">
        <v>690</v>
      </c>
      <c r="C34" s="339">
        <v>12</v>
      </c>
      <c r="D34" s="340">
        <v>171</v>
      </c>
      <c r="E34" s="339">
        <f t="shared" ref="E34:E35" si="10">H34+J34</f>
        <v>65000000</v>
      </c>
      <c r="F34" s="339"/>
      <c r="G34" s="339"/>
      <c r="H34" s="341"/>
      <c r="I34" s="341"/>
      <c r="J34" s="342">
        <v>65000000</v>
      </c>
      <c r="K34" s="339"/>
      <c r="L34" s="341">
        <f>J34</f>
        <v>65000000</v>
      </c>
      <c r="M34" s="341"/>
    </row>
    <row r="35" spans="1:14" s="121" customFormat="1" ht="33.75" customHeight="1">
      <c r="A35" s="311"/>
      <c r="B35" s="338" t="s">
        <v>691</v>
      </c>
      <c r="C35" s="339">
        <v>12</v>
      </c>
      <c r="D35" s="340">
        <v>171</v>
      </c>
      <c r="E35" s="339">
        <f t="shared" si="10"/>
        <v>47450000</v>
      </c>
      <c r="F35" s="339"/>
      <c r="G35" s="339"/>
      <c r="H35" s="341">
        <v>23800000</v>
      </c>
      <c r="I35" s="341"/>
      <c r="J35" s="342">
        <v>23650000</v>
      </c>
      <c r="K35" s="339">
        <v>47000000</v>
      </c>
      <c r="L35" s="341">
        <f>E35-K35</f>
        <v>450000</v>
      </c>
      <c r="M35" s="341"/>
    </row>
    <row r="36" spans="1:14" s="330" customFormat="1" ht="76.5" customHeight="1">
      <c r="A36" s="311" t="s">
        <v>688</v>
      </c>
      <c r="B36" s="335" t="s">
        <v>693</v>
      </c>
      <c r="C36" s="312">
        <v>12</v>
      </c>
      <c r="D36" s="336">
        <v>161</v>
      </c>
      <c r="E36" s="312">
        <f>H36</f>
        <v>670000</v>
      </c>
      <c r="F36" s="312"/>
      <c r="G36" s="312"/>
      <c r="H36" s="335">
        <v>670000</v>
      </c>
      <c r="I36" s="335"/>
      <c r="J36" s="335"/>
      <c r="K36" s="312">
        <v>0</v>
      </c>
      <c r="L36" s="335">
        <f>E36-K36</f>
        <v>670000</v>
      </c>
      <c r="M36" s="335"/>
    </row>
    <row r="37" spans="1:14" s="330" customFormat="1" ht="76.5" customHeight="1">
      <c r="A37" s="311" t="s">
        <v>688</v>
      </c>
      <c r="B37" s="335" t="s">
        <v>709</v>
      </c>
      <c r="C37" s="312"/>
      <c r="D37" s="336"/>
      <c r="E37" s="312">
        <f>E38+E39+E40</f>
        <v>180843782</v>
      </c>
      <c r="F37" s="312">
        <f t="shared" ref="F37:L37" si="11">F38+F39+F40</f>
        <v>0</v>
      </c>
      <c r="G37" s="312">
        <f t="shared" si="11"/>
        <v>0</v>
      </c>
      <c r="H37" s="312">
        <f t="shared" si="11"/>
        <v>20373782</v>
      </c>
      <c r="I37" s="312">
        <f t="shared" si="11"/>
        <v>0</v>
      </c>
      <c r="J37" s="312">
        <f t="shared" si="11"/>
        <v>160470000</v>
      </c>
      <c r="K37" s="312">
        <f t="shared" si="11"/>
        <v>134274000</v>
      </c>
      <c r="L37" s="312">
        <f t="shared" si="11"/>
        <v>46569782</v>
      </c>
      <c r="M37" s="335"/>
    </row>
    <row r="38" spans="1:14" s="121" customFormat="1" ht="87.95" customHeight="1">
      <c r="A38" s="311"/>
      <c r="B38" s="338" t="s">
        <v>705</v>
      </c>
      <c r="C38" s="339">
        <v>12</v>
      </c>
      <c r="D38" s="340">
        <v>171</v>
      </c>
      <c r="E38" s="339">
        <f>H38+I38+J38</f>
        <v>134440000</v>
      </c>
      <c r="F38" s="339"/>
      <c r="G38" s="339"/>
      <c r="H38" s="342"/>
      <c r="I38" s="341"/>
      <c r="J38" s="342">
        <f>65000000+69440000</f>
        <v>134440000</v>
      </c>
      <c r="K38" s="343">
        <v>134274000</v>
      </c>
      <c r="L38" s="341">
        <f t="shared" ref="L38:L44" si="12">E38-K38</f>
        <v>166000</v>
      </c>
      <c r="M38" s="341"/>
    </row>
    <row r="39" spans="1:14" s="121" customFormat="1" ht="84.6" customHeight="1">
      <c r="A39" s="311"/>
      <c r="B39" s="338" t="s">
        <v>694</v>
      </c>
      <c r="C39" s="339">
        <v>12</v>
      </c>
      <c r="D39" s="340">
        <v>171</v>
      </c>
      <c r="E39" s="339">
        <f>H39+I39+J39</f>
        <v>20310000</v>
      </c>
      <c r="F39" s="339"/>
      <c r="G39" s="339"/>
      <c r="H39" s="342">
        <v>20310000</v>
      </c>
      <c r="I39" s="341"/>
      <c r="J39" s="342"/>
      <c r="K39" s="339"/>
      <c r="L39" s="341">
        <f t="shared" si="12"/>
        <v>20310000</v>
      </c>
      <c r="M39" s="341"/>
    </row>
    <row r="40" spans="1:14" s="121" customFormat="1" ht="53.45" customHeight="1">
      <c r="A40" s="311"/>
      <c r="B40" s="341" t="s">
        <v>695</v>
      </c>
      <c r="C40" s="339">
        <v>12</v>
      </c>
      <c r="D40" s="340">
        <v>338</v>
      </c>
      <c r="E40" s="339">
        <f t="shared" ref="E40:E58" si="13">H40+I40+J40</f>
        <v>26093782</v>
      </c>
      <c r="F40" s="339"/>
      <c r="G40" s="339"/>
      <c r="H40" s="342">
        <v>63782</v>
      </c>
      <c r="I40" s="341"/>
      <c r="J40" s="342">
        <f>12000000+14030000</f>
        <v>26030000</v>
      </c>
      <c r="K40" s="339"/>
      <c r="L40" s="341">
        <f t="shared" si="12"/>
        <v>26093782</v>
      </c>
      <c r="M40" s="341"/>
    </row>
    <row r="41" spans="1:14" s="330" customFormat="1" ht="53.45" customHeight="1">
      <c r="A41" s="311" t="s">
        <v>688</v>
      </c>
      <c r="B41" s="335" t="s">
        <v>697</v>
      </c>
      <c r="C41" s="312"/>
      <c r="D41" s="336"/>
      <c r="E41" s="312">
        <f t="shared" si="13"/>
        <v>146100660</v>
      </c>
      <c r="F41" s="312"/>
      <c r="G41" s="312"/>
      <c r="H41" s="335">
        <v>36100660</v>
      </c>
      <c r="I41" s="335"/>
      <c r="J41" s="335">
        <v>110000000</v>
      </c>
      <c r="K41" s="312">
        <v>146045000</v>
      </c>
      <c r="L41" s="335">
        <f t="shared" si="12"/>
        <v>55660</v>
      </c>
      <c r="M41" s="335"/>
    </row>
    <row r="42" spans="1:14" s="330" customFormat="1" ht="33.75" customHeight="1">
      <c r="A42" s="311" t="s">
        <v>108</v>
      </c>
      <c r="B42" s="335" t="s">
        <v>698</v>
      </c>
      <c r="C42" s="312"/>
      <c r="D42" s="336"/>
      <c r="E42" s="335">
        <f t="shared" ref="E42:K42" si="14">E43+E44+E45+E46+E47+E48+E51+E52+E55</f>
        <v>2655555261</v>
      </c>
      <c r="F42" s="335">
        <f t="shared" si="14"/>
        <v>0</v>
      </c>
      <c r="G42" s="335">
        <f t="shared" si="14"/>
        <v>0</v>
      </c>
      <c r="H42" s="335">
        <f t="shared" si="14"/>
        <v>2459555261</v>
      </c>
      <c r="I42" s="335">
        <f t="shared" si="14"/>
        <v>0</v>
      </c>
      <c r="J42" s="335">
        <f t="shared" si="14"/>
        <v>196000000</v>
      </c>
      <c r="K42" s="335">
        <f t="shared" si="14"/>
        <v>93916448</v>
      </c>
      <c r="L42" s="335">
        <f>L43+L44+L45+L46+L47+L48+L51+L52+L55</f>
        <v>2561638813</v>
      </c>
      <c r="M42" s="335"/>
      <c r="N42" s="371"/>
    </row>
    <row r="43" spans="1:14" s="330" customFormat="1" ht="80.45" customHeight="1">
      <c r="A43" s="311" t="s">
        <v>688</v>
      </c>
      <c r="B43" s="335" t="s">
        <v>699</v>
      </c>
      <c r="C43" s="312">
        <v>12</v>
      </c>
      <c r="D43" s="312">
        <v>278</v>
      </c>
      <c r="E43" s="312">
        <f t="shared" si="13"/>
        <v>1600000</v>
      </c>
      <c r="F43" s="312"/>
      <c r="G43" s="312"/>
      <c r="H43" s="335">
        <v>1600000</v>
      </c>
      <c r="I43" s="335"/>
      <c r="J43" s="335"/>
      <c r="K43" s="312">
        <v>0</v>
      </c>
      <c r="L43" s="335">
        <f t="shared" si="12"/>
        <v>1600000</v>
      </c>
      <c r="M43" s="335"/>
      <c r="N43" s="331"/>
    </row>
    <row r="44" spans="1:14" s="330" customFormat="1" ht="68.099999999999994" customHeight="1">
      <c r="A44" s="311" t="s">
        <v>688</v>
      </c>
      <c r="B44" s="335" t="s">
        <v>700</v>
      </c>
      <c r="C44" s="312">
        <v>12</v>
      </c>
      <c r="D44" s="336">
        <v>332</v>
      </c>
      <c r="E44" s="312">
        <f t="shared" si="13"/>
        <v>212000000</v>
      </c>
      <c r="F44" s="312"/>
      <c r="G44" s="312"/>
      <c r="H44" s="337">
        <v>119000000</v>
      </c>
      <c r="I44" s="335"/>
      <c r="J44" s="337">
        <v>93000000</v>
      </c>
      <c r="K44" s="312"/>
      <c r="L44" s="335">
        <f t="shared" si="12"/>
        <v>212000000</v>
      </c>
      <c r="M44" s="335"/>
    </row>
    <row r="45" spans="1:14" s="330" customFormat="1" ht="57.95" customHeight="1">
      <c r="A45" s="311" t="s">
        <v>688</v>
      </c>
      <c r="B45" s="335" t="s">
        <v>701</v>
      </c>
      <c r="C45" s="312">
        <v>12</v>
      </c>
      <c r="D45" s="312">
        <v>338</v>
      </c>
      <c r="E45" s="312">
        <f t="shared" si="13"/>
        <v>9043300</v>
      </c>
      <c r="F45" s="312"/>
      <c r="G45" s="312"/>
      <c r="H45" s="337">
        <f>668043300-659000000</f>
        <v>9043300</v>
      </c>
      <c r="I45" s="335"/>
      <c r="J45" s="335"/>
      <c r="K45" s="312">
        <v>0</v>
      </c>
      <c r="L45" s="335">
        <f>H45</f>
        <v>9043300</v>
      </c>
      <c r="M45" s="335"/>
    </row>
    <row r="46" spans="1:14" s="330" customFormat="1" ht="53.1" customHeight="1">
      <c r="A46" s="311" t="s">
        <v>688</v>
      </c>
      <c r="B46" s="335" t="s">
        <v>702</v>
      </c>
      <c r="C46" s="312">
        <v>12</v>
      </c>
      <c r="D46" s="312">
        <v>338</v>
      </c>
      <c r="E46" s="312">
        <f t="shared" si="13"/>
        <v>175400</v>
      </c>
      <c r="F46" s="312"/>
      <c r="G46" s="312"/>
      <c r="H46" s="337">
        <v>175400</v>
      </c>
      <c r="I46" s="335"/>
      <c r="J46" s="335"/>
      <c r="K46" s="312"/>
      <c r="L46" s="335">
        <f t="shared" ref="L46:L47" si="15">H46</f>
        <v>175400</v>
      </c>
      <c r="M46" s="335"/>
    </row>
    <row r="47" spans="1:14" s="330" customFormat="1" ht="54.95" customHeight="1">
      <c r="A47" s="311" t="s">
        <v>688</v>
      </c>
      <c r="B47" s="335" t="s">
        <v>703</v>
      </c>
      <c r="C47" s="312">
        <v>12</v>
      </c>
      <c r="D47" s="312">
        <v>338</v>
      </c>
      <c r="E47" s="312">
        <f t="shared" si="13"/>
        <v>371022000</v>
      </c>
      <c r="F47" s="312"/>
      <c r="G47" s="312"/>
      <c r="H47" s="337">
        <f>636022000-265000000</f>
        <v>371022000</v>
      </c>
      <c r="I47" s="335"/>
      <c r="J47" s="335"/>
      <c r="K47" s="312"/>
      <c r="L47" s="335">
        <f t="shared" si="15"/>
        <v>371022000</v>
      </c>
      <c r="M47" s="335"/>
    </row>
    <row r="48" spans="1:14" s="330" customFormat="1" ht="98.1" customHeight="1">
      <c r="A48" s="311" t="s">
        <v>688</v>
      </c>
      <c r="B48" s="335" t="s">
        <v>704</v>
      </c>
      <c r="C48" s="312">
        <v>12</v>
      </c>
      <c r="D48" s="344">
        <v>338</v>
      </c>
      <c r="E48" s="312">
        <f t="shared" si="13"/>
        <v>1492295756</v>
      </c>
      <c r="F48" s="312"/>
      <c r="G48" s="312"/>
      <c r="H48" s="335">
        <f>H49+H50</f>
        <v>1492295756</v>
      </c>
      <c r="I48" s="335"/>
      <c r="J48" s="335"/>
      <c r="K48" s="312"/>
      <c r="L48" s="335">
        <f>H48</f>
        <v>1492295756</v>
      </c>
      <c r="M48" s="335"/>
    </row>
    <row r="49" spans="1:13" s="121" customFormat="1" ht="81.599999999999994" customHeight="1">
      <c r="A49" s="333"/>
      <c r="B49" s="345" t="s">
        <v>716</v>
      </c>
      <c r="C49" s="339">
        <v>12</v>
      </c>
      <c r="D49" s="346">
        <v>338</v>
      </c>
      <c r="E49" s="339">
        <f t="shared" si="13"/>
        <v>1416125756</v>
      </c>
      <c r="F49" s="346"/>
      <c r="G49" s="346"/>
      <c r="H49" s="347">
        <v>1416125756</v>
      </c>
      <c r="I49" s="348"/>
      <c r="J49" s="348"/>
      <c r="K49" s="346"/>
      <c r="L49" s="341">
        <f t="shared" ref="L49:L51" si="16">H49</f>
        <v>1416125756</v>
      </c>
      <c r="M49" s="348"/>
    </row>
    <row r="50" spans="1:13" s="121" customFormat="1" ht="81.599999999999994" customHeight="1">
      <c r="A50" s="333"/>
      <c r="B50" s="345" t="s">
        <v>717</v>
      </c>
      <c r="C50" s="339">
        <v>12</v>
      </c>
      <c r="D50" s="346">
        <v>338</v>
      </c>
      <c r="E50" s="339">
        <f t="shared" si="13"/>
        <v>76170000</v>
      </c>
      <c r="F50" s="346"/>
      <c r="G50" s="346"/>
      <c r="H50" s="347">
        <v>76170000</v>
      </c>
      <c r="I50" s="348"/>
      <c r="J50" s="348"/>
      <c r="K50" s="346"/>
      <c r="L50" s="341">
        <f t="shared" si="16"/>
        <v>76170000</v>
      </c>
      <c r="M50" s="348"/>
    </row>
    <row r="51" spans="1:13" s="330" customFormat="1" ht="65.45" customHeight="1">
      <c r="A51" s="311" t="s">
        <v>688</v>
      </c>
      <c r="B51" s="334" t="s">
        <v>711</v>
      </c>
      <c r="C51" s="312">
        <v>12</v>
      </c>
      <c r="D51" s="344">
        <v>338</v>
      </c>
      <c r="E51" s="312">
        <f t="shared" si="13"/>
        <v>4520943</v>
      </c>
      <c r="F51" s="344"/>
      <c r="G51" s="344"/>
      <c r="H51" s="349">
        <v>4520943</v>
      </c>
      <c r="I51" s="334"/>
      <c r="J51" s="334"/>
      <c r="K51" s="344"/>
      <c r="L51" s="335">
        <f t="shared" si="16"/>
        <v>4520943</v>
      </c>
      <c r="M51" s="334"/>
    </row>
    <row r="52" spans="1:13" s="330" customFormat="1" ht="50.45" customHeight="1">
      <c r="A52" s="311" t="s">
        <v>688</v>
      </c>
      <c r="B52" s="350" t="s">
        <v>710</v>
      </c>
      <c r="C52" s="344">
        <v>12</v>
      </c>
      <c r="D52" s="344">
        <v>341</v>
      </c>
      <c r="E52" s="312">
        <f>H52+I52+J52</f>
        <v>114702306</v>
      </c>
      <c r="F52" s="344"/>
      <c r="G52" s="344"/>
      <c r="H52" s="351">
        <f t="shared" ref="H52" si="17">H53+H54</f>
        <v>11702306</v>
      </c>
      <c r="I52" s="334"/>
      <c r="J52" s="351">
        <f t="shared" ref="J52" si="18">J53+J54</f>
        <v>103000000</v>
      </c>
      <c r="K52" s="351">
        <v>93916448</v>
      </c>
      <c r="L52" s="335">
        <f>E52-K52</f>
        <v>20785858</v>
      </c>
      <c r="M52" s="334"/>
    </row>
    <row r="53" spans="1:13" s="121" customFormat="1" ht="33.75" customHeight="1">
      <c r="A53" s="333"/>
      <c r="B53" s="345" t="s">
        <v>706</v>
      </c>
      <c r="C53" s="346"/>
      <c r="D53" s="352"/>
      <c r="E53" s="339">
        <f t="shared" si="13"/>
        <v>73098400</v>
      </c>
      <c r="F53" s="346"/>
      <c r="G53" s="346"/>
      <c r="H53" s="347">
        <v>98400</v>
      </c>
      <c r="I53" s="348"/>
      <c r="J53" s="353">
        <f>64000000+9000000</f>
        <v>73000000</v>
      </c>
      <c r="K53" s="353">
        <v>63844580</v>
      </c>
      <c r="L53" s="341">
        <f t="shared" ref="L53:L54" si="19">E53-K53</f>
        <v>9253820</v>
      </c>
      <c r="M53" s="348"/>
    </row>
    <row r="54" spans="1:13" s="121" customFormat="1" ht="33.75" customHeight="1">
      <c r="A54" s="333"/>
      <c r="B54" s="345" t="s">
        <v>707</v>
      </c>
      <c r="C54" s="346"/>
      <c r="D54" s="352"/>
      <c r="E54" s="339">
        <f t="shared" si="13"/>
        <v>41603906</v>
      </c>
      <c r="F54" s="346"/>
      <c r="G54" s="346"/>
      <c r="H54" s="347">
        <f>11370000+233906</f>
        <v>11603906</v>
      </c>
      <c r="I54" s="348"/>
      <c r="J54" s="353">
        <f>30000000</f>
        <v>30000000</v>
      </c>
      <c r="K54" s="353">
        <v>30071868</v>
      </c>
      <c r="L54" s="341">
        <f t="shared" si="19"/>
        <v>11532038</v>
      </c>
      <c r="M54" s="348"/>
    </row>
    <row r="55" spans="1:13" s="330" customFormat="1" ht="56.45" customHeight="1">
      <c r="A55" s="311" t="s">
        <v>688</v>
      </c>
      <c r="B55" s="334" t="s">
        <v>708</v>
      </c>
      <c r="C55" s="344">
        <v>12</v>
      </c>
      <c r="D55" s="344">
        <v>341</v>
      </c>
      <c r="E55" s="312">
        <f t="shared" si="13"/>
        <v>450195556</v>
      </c>
      <c r="F55" s="344"/>
      <c r="G55" s="344"/>
      <c r="H55" s="354">
        <v>450195556</v>
      </c>
      <c r="I55" s="334"/>
      <c r="J55" s="334"/>
      <c r="K55" s="344"/>
      <c r="L55" s="355">
        <f>E55</f>
        <v>450195556</v>
      </c>
      <c r="M55" s="334"/>
    </row>
    <row r="56" spans="1:13" s="330" customFormat="1" ht="33.75" customHeight="1">
      <c r="A56" s="374" t="s">
        <v>153</v>
      </c>
      <c r="B56" s="375" t="s">
        <v>685</v>
      </c>
      <c r="C56" s="376"/>
      <c r="D56" s="377"/>
      <c r="E56" s="378">
        <f t="shared" ref="E56:K56" si="20">E57+E58</f>
        <v>151113204</v>
      </c>
      <c r="F56" s="378">
        <f t="shared" si="20"/>
        <v>0</v>
      </c>
      <c r="G56" s="378">
        <f t="shared" si="20"/>
        <v>0</v>
      </c>
      <c r="H56" s="378">
        <f t="shared" si="20"/>
        <v>1113204</v>
      </c>
      <c r="I56" s="378">
        <f t="shared" si="20"/>
        <v>0</v>
      </c>
      <c r="J56" s="378">
        <f t="shared" si="20"/>
        <v>150000000</v>
      </c>
      <c r="K56" s="378">
        <f t="shared" si="20"/>
        <v>59445500</v>
      </c>
      <c r="L56" s="378">
        <f>L57+L58</f>
        <v>91667704</v>
      </c>
      <c r="M56" s="375"/>
    </row>
    <row r="57" spans="1:13" s="330" customFormat="1" ht="54.95" customHeight="1">
      <c r="A57" s="374"/>
      <c r="B57" s="375" t="s">
        <v>712</v>
      </c>
      <c r="C57" s="376">
        <v>12</v>
      </c>
      <c r="D57" s="376">
        <v>398</v>
      </c>
      <c r="E57" s="360">
        <f t="shared" si="13"/>
        <v>150041800</v>
      </c>
      <c r="F57" s="376"/>
      <c r="G57" s="376"/>
      <c r="H57" s="381">
        <v>41800</v>
      </c>
      <c r="I57" s="375"/>
      <c r="J57" s="382">
        <f>60000000+90000000</f>
        <v>150000000</v>
      </c>
      <c r="K57" s="382">
        <v>59445500</v>
      </c>
      <c r="L57" s="378">
        <f>E57-K57</f>
        <v>90596300</v>
      </c>
      <c r="M57" s="375"/>
    </row>
    <row r="58" spans="1:13" s="121" customFormat="1" ht="89.45" customHeight="1">
      <c r="A58" s="333"/>
      <c r="B58" s="332" t="s">
        <v>713</v>
      </c>
      <c r="C58" s="346">
        <v>12</v>
      </c>
      <c r="D58" s="346">
        <v>361</v>
      </c>
      <c r="E58" s="339">
        <f t="shared" si="13"/>
        <v>1071404</v>
      </c>
      <c r="F58" s="346"/>
      <c r="G58" s="346"/>
      <c r="H58" s="372">
        <v>1071404</v>
      </c>
      <c r="I58" s="348"/>
      <c r="J58" s="348"/>
      <c r="K58" s="346">
        <v>0</v>
      </c>
      <c r="L58" s="370">
        <f>E58-K58</f>
        <v>1071404</v>
      </c>
      <c r="M58" s="348"/>
    </row>
    <row r="59" spans="1:13" s="330" customFormat="1" ht="33.75" customHeight="1">
      <c r="A59" s="374" t="s">
        <v>154</v>
      </c>
      <c r="B59" s="375" t="s">
        <v>715</v>
      </c>
      <c r="C59" s="376"/>
      <c r="D59" s="377"/>
      <c r="E59" s="383">
        <f t="shared" ref="E59:K59" si="21">E60</f>
        <v>67270000</v>
      </c>
      <c r="F59" s="383">
        <f t="shared" si="21"/>
        <v>0</v>
      </c>
      <c r="G59" s="383">
        <f t="shared" si="21"/>
        <v>0</v>
      </c>
      <c r="H59" s="383">
        <f t="shared" si="21"/>
        <v>67270000</v>
      </c>
      <c r="I59" s="383">
        <f t="shared" si="21"/>
        <v>0</v>
      </c>
      <c r="J59" s="383">
        <f t="shared" si="21"/>
        <v>0</v>
      </c>
      <c r="K59" s="383">
        <f t="shared" si="21"/>
        <v>0</v>
      </c>
      <c r="L59" s="383">
        <f>L60</f>
        <v>67270000</v>
      </c>
      <c r="M59" s="375"/>
    </row>
    <row r="60" spans="1:13" s="121" customFormat="1" ht="69" customHeight="1">
      <c r="A60" s="333"/>
      <c r="B60" s="348" t="s">
        <v>714</v>
      </c>
      <c r="C60" s="346">
        <v>12</v>
      </c>
      <c r="D60" s="346">
        <v>341</v>
      </c>
      <c r="E60" s="372">
        <f>H60</f>
        <v>67270000</v>
      </c>
      <c r="F60" s="346"/>
      <c r="G60" s="346"/>
      <c r="H60" s="372">
        <v>67270000</v>
      </c>
      <c r="I60" s="348"/>
      <c r="J60" s="348"/>
      <c r="K60" s="346"/>
      <c r="L60" s="373">
        <f>H60</f>
        <v>67270000</v>
      </c>
      <c r="M60" s="348"/>
    </row>
    <row r="61" spans="1:13" s="328" customFormat="1" ht="27.95" customHeight="1">
      <c r="A61" s="374">
        <v>3</v>
      </c>
      <c r="B61" s="376" t="s">
        <v>345</v>
      </c>
      <c r="C61" s="390"/>
      <c r="D61" s="391"/>
      <c r="E61" s="523">
        <f>E62+E65</f>
        <v>6033000000</v>
      </c>
      <c r="F61" s="524"/>
      <c r="G61" s="524"/>
      <c r="H61" s="392"/>
      <c r="I61" s="392"/>
      <c r="J61" s="399">
        <f>J62+J65</f>
        <v>6033000000</v>
      </c>
      <c r="K61" s="399">
        <f t="shared" ref="K61:L61" si="22">K62+K65</f>
        <v>4928896078</v>
      </c>
      <c r="L61" s="399">
        <f t="shared" si="22"/>
        <v>1104103922</v>
      </c>
      <c r="M61" s="392"/>
    </row>
    <row r="62" spans="1:13" s="328" customFormat="1" ht="27.95" customHeight="1">
      <c r="A62" s="374" t="s">
        <v>363</v>
      </c>
      <c r="B62" s="363" t="s">
        <v>698</v>
      </c>
      <c r="C62" s="390"/>
      <c r="D62" s="391"/>
      <c r="E62" s="398">
        <f>E63+E64</f>
        <v>5779000000</v>
      </c>
      <c r="F62" s="398">
        <f t="shared" ref="F62:L62" si="23">F63+F64</f>
        <v>0</v>
      </c>
      <c r="G62" s="398">
        <f t="shared" si="23"/>
        <v>0</v>
      </c>
      <c r="H62" s="398">
        <f t="shared" si="23"/>
        <v>0</v>
      </c>
      <c r="I62" s="398">
        <f t="shared" si="23"/>
        <v>0</v>
      </c>
      <c r="J62" s="398">
        <f t="shared" si="23"/>
        <v>5779000000</v>
      </c>
      <c r="K62" s="398">
        <f t="shared" si="23"/>
        <v>4928896078</v>
      </c>
      <c r="L62" s="398">
        <f t="shared" si="23"/>
        <v>850103922</v>
      </c>
      <c r="M62" s="392"/>
    </row>
    <row r="63" spans="1:13" ht="36.6" customHeight="1">
      <c r="A63" s="386" t="s">
        <v>688</v>
      </c>
      <c r="B63" s="384" t="s">
        <v>718</v>
      </c>
      <c r="C63" s="387"/>
      <c r="D63" s="388"/>
      <c r="E63" s="522">
        <f>J63</f>
        <v>2971000000</v>
      </c>
      <c r="F63" s="522"/>
      <c r="G63" s="522"/>
      <c r="H63" s="394"/>
      <c r="I63" s="394"/>
      <c r="J63" s="395">
        <v>2971000000</v>
      </c>
      <c r="K63" s="395">
        <v>2620380381</v>
      </c>
      <c r="L63" s="394">
        <f>E63-K63</f>
        <v>350619619</v>
      </c>
      <c r="M63" s="394"/>
    </row>
    <row r="64" spans="1:13" ht="36.6" customHeight="1">
      <c r="A64" s="386" t="s">
        <v>688</v>
      </c>
      <c r="B64" s="384" t="s">
        <v>719</v>
      </c>
      <c r="C64" s="387"/>
      <c r="D64" s="388"/>
      <c r="E64" s="522">
        <v>2808000000</v>
      </c>
      <c r="F64" s="522"/>
      <c r="G64" s="522"/>
      <c r="H64" s="394"/>
      <c r="I64" s="394"/>
      <c r="J64" s="395">
        <v>2808000000</v>
      </c>
      <c r="K64" s="395">
        <v>2308515697</v>
      </c>
      <c r="L64" s="395">
        <f>E64-K64</f>
        <v>499484303</v>
      </c>
      <c r="M64" s="394"/>
    </row>
    <row r="65" spans="1:14" s="328" customFormat="1" ht="27.95" customHeight="1">
      <c r="A65" s="326" t="s">
        <v>720</v>
      </c>
      <c r="B65" s="389" t="s">
        <v>683</v>
      </c>
      <c r="C65" s="390"/>
      <c r="D65" s="391"/>
      <c r="E65" s="397">
        <f>E66</f>
        <v>254000000</v>
      </c>
      <c r="F65" s="397">
        <f t="shared" ref="F65:L65" si="24">F66</f>
        <v>0</v>
      </c>
      <c r="G65" s="397">
        <f t="shared" si="24"/>
        <v>0</v>
      </c>
      <c r="H65" s="397">
        <f t="shared" si="24"/>
        <v>0</v>
      </c>
      <c r="I65" s="397">
        <f t="shared" si="24"/>
        <v>0</v>
      </c>
      <c r="J65" s="397">
        <f t="shared" si="24"/>
        <v>254000000</v>
      </c>
      <c r="K65" s="397">
        <f t="shared" si="24"/>
        <v>0</v>
      </c>
      <c r="L65" s="397">
        <f t="shared" si="24"/>
        <v>254000000</v>
      </c>
      <c r="M65" s="392"/>
    </row>
    <row r="66" spans="1:14" ht="27.95" customHeight="1">
      <c r="A66" s="386"/>
      <c r="B66" s="384" t="s">
        <v>721</v>
      </c>
      <c r="C66" s="387"/>
      <c r="D66" s="388"/>
      <c r="E66" s="396">
        <f>J66</f>
        <v>254000000</v>
      </c>
      <c r="F66" s="387"/>
      <c r="G66" s="387"/>
      <c r="H66" s="327"/>
      <c r="I66" s="327"/>
      <c r="J66" s="385">
        <v>254000000</v>
      </c>
      <c r="K66" s="385"/>
      <c r="L66" s="385">
        <f>E66</f>
        <v>254000000</v>
      </c>
      <c r="M66" s="327"/>
    </row>
    <row r="67" spans="1:14" s="328" customFormat="1" ht="27.95" customHeight="1">
      <c r="A67" s="326"/>
      <c r="B67" s="389" t="s">
        <v>643</v>
      </c>
      <c r="C67" s="390"/>
      <c r="D67" s="391"/>
      <c r="E67" s="390"/>
      <c r="F67" s="390"/>
      <c r="G67" s="390"/>
      <c r="H67" s="392"/>
      <c r="I67" s="392"/>
      <c r="J67" s="393"/>
      <c r="K67" s="393"/>
      <c r="L67" s="393">
        <f>L61+L31+L14</f>
        <v>10475710747</v>
      </c>
      <c r="M67" s="392"/>
    </row>
    <row r="68" spans="1:14" ht="17.45" customHeight="1">
      <c r="A68" s="512" t="s">
        <v>204</v>
      </c>
      <c r="B68" s="512"/>
      <c r="C68" s="512"/>
      <c r="D68" s="512"/>
      <c r="E68" s="512"/>
      <c r="F68" s="512"/>
      <c r="G68" s="512"/>
      <c r="H68" s="512"/>
      <c r="I68" s="512"/>
      <c r="J68" s="512"/>
      <c r="K68" s="518"/>
      <c r="L68" s="518"/>
      <c r="M68" s="518"/>
    </row>
    <row r="69" spans="1:14" ht="17.45" customHeight="1">
      <c r="A69" s="519" t="s">
        <v>205</v>
      </c>
      <c r="B69" s="519"/>
      <c r="C69" s="519"/>
      <c r="D69" s="519"/>
      <c r="E69" s="519"/>
      <c r="F69" s="519"/>
      <c r="G69" s="519"/>
      <c r="H69" s="519"/>
      <c r="I69" s="519"/>
      <c r="J69" s="519"/>
      <c r="K69" s="519"/>
      <c r="L69" s="519"/>
      <c r="M69" s="519"/>
    </row>
    <row r="70" spans="1:14" ht="17.45" customHeight="1">
      <c r="A70" s="519" t="s">
        <v>206</v>
      </c>
      <c r="B70" s="519"/>
      <c r="C70" s="519"/>
      <c r="D70" s="519"/>
      <c r="E70" s="519"/>
      <c r="F70" s="519"/>
      <c r="G70" s="519"/>
      <c r="H70" s="519"/>
      <c r="I70" s="519"/>
      <c r="J70" s="519"/>
      <c r="K70" s="519"/>
      <c r="L70" s="519"/>
      <c r="M70" s="519"/>
    </row>
    <row r="71" spans="1:14" ht="17.45" customHeight="1">
      <c r="A71" s="519" t="s">
        <v>207</v>
      </c>
      <c r="B71" s="519"/>
      <c r="C71" s="519"/>
      <c r="D71" s="519"/>
      <c r="E71" s="519"/>
      <c r="F71" s="519"/>
      <c r="G71" s="519"/>
      <c r="H71" s="519"/>
      <c r="I71" s="519"/>
      <c r="J71" s="519"/>
      <c r="K71" s="519"/>
      <c r="L71" s="519"/>
      <c r="M71" s="519"/>
    </row>
    <row r="72" spans="1:14" ht="17.45" customHeight="1">
      <c r="A72" s="519" t="s">
        <v>288</v>
      </c>
      <c r="B72" s="519"/>
      <c r="C72" s="519"/>
      <c r="D72" s="519"/>
      <c r="E72" s="519"/>
      <c r="F72" s="519"/>
      <c r="G72" s="519"/>
      <c r="H72" s="519"/>
      <c r="I72" s="519"/>
      <c r="J72" s="519"/>
      <c r="K72" s="519"/>
      <c r="L72" s="519"/>
      <c r="M72" s="519"/>
    </row>
    <row r="73" spans="1:14" ht="17.45" customHeight="1">
      <c r="A73" s="519" t="s">
        <v>210</v>
      </c>
      <c r="B73" s="519"/>
      <c r="C73" s="519"/>
      <c r="D73" s="519"/>
      <c r="E73" s="519"/>
      <c r="F73" s="519"/>
      <c r="G73" s="519"/>
      <c r="H73" s="519"/>
      <c r="I73" s="519"/>
      <c r="J73" s="519"/>
      <c r="K73" s="519"/>
      <c r="L73" s="519"/>
      <c r="M73" s="519"/>
    </row>
    <row r="74" spans="1:14" ht="15.75">
      <c r="A74" s="357"/>
      <c r="B74" s="20"/>
      <c r="C74" s="515"/>
      <c r="D74" s="515"/>
      <c r="E74" s="515"/>
      <c r="F74" s="19"/>
      <c r="G74" s="521" t="s">
        <v>218</v>
      </c>
      <c r="H74" s="521"/>
      <c r="I74" s="521"/>
      <c r="J74" s="521"/>
      <c r="K74" s="521"/>
      <c r="L74" s="521"/>
      <c r="M74" s="521"/>
      <c r="N74" s="130"/>
    </row>
    <row r="75" spans="1:14" ht="15.75">
      <c r="A75" s="525" t="s">
        <v>208</v>
      </c>
      <c r="B75" s="525"/>
      <c r="C75" s="525"/>
      <c r="D75" s="525"/>
      <c r="E75" s="525"/>
      <c r="F75" s="525"/>
      <c r="G75" s="511" t="s">
        <v>182</v>
      </c>
      <c r="H75" s="511"/>
      <c r="I75" s="511"/>
      <c r="J75" s="511"/>
      <c r="K75" s="511"/>
      <c r="L75" s="511"/>
      <c r="M75" s="511"/>
    </row>
    <row r="76" spans="1:14" ht="15.75">
      <c r="A76" s="520" t="s">
        <v>209</v>
      </c>
      <c r="B76" s="520"/>
      <c r="C76" s="520"/>
      <c r="D76" s="520"/>
      <c r="E76" s="520"/>
      <c r="F76" s="520"/>
      <c r="G76" s="521" t="s">
        <v>213</v>
      </c>
      <c r="H76" s="521"/>
      <c r="I76" s="521"/>
      <c r="J76" s="521"/>
      <c r="K76" s="521"/>
      <c r="L76" s="521"/>
      <c r="M76" s="521"/>
    </row>
  </sheetData>
  <mergeCells count="37">
    <mergeCell ref="K68:M68"/>
    <mergeCell ref="A69:M69"/>
    <mergeCell ref="A76:F76"/>
    <mergeCell ref="G76:M76"/>
    <mergeCell ref="B8:B12"/>
    <mergeCell ref="A70:M70"/>
    <mergeCell ref="A71:M71"/>
    <mergeCell ref="A72:M72"/>
    <mergeCell ref="A73:M73"/>
    <mergeCell ref="C74:E74"/>
    <mergeCell ref="E63:G63"/>
    <mergeCell ref="G74:M74"/>
    <mergeCell ref="E64:G64"/>
    <mergeCell ref="E31:G31"/>
    <mergeCell ref="E61:G61"/>
    <mergeCell ref="A75:F75"/>
    <mergeCell ref="G75:M75"/>
    <mergeCell ref="A68:J68"/>
    <mergeCell ref="E13:G13"/>
    <mergeCell ref="E14:G14"/>
    <mergeCell ref="A1:E1"/>
    <mergeCell ref="A2:E2"/>
    <mergeCell ref="A3:E3"/>
    <mergeCell ref="F1:F3"/>
    <mergeCell ref="C8:C12"/>
    <mergeCell ref="D8:D12"/>
    <mergeCell ref="E8:J11"/>
    <mergeCell ref="G1:I3"/>
    <mergeCell ref="J1:M3"/>
    <mergeCell ref="K8:K12"/>
    <mergeCell ref="L8:M11"/>
    <mergeCell ref="E12:G12"/>
    <mergeCell ref="A4:M4"/>
    <mergeCell ref="A5:M5"/>
    <mergeCell ref="A6:M6"/>
    <mergeCell ref="A7:M7"/>
    <mergeCell ref="A8:A12"/>
  </mergeCells>
  <phoneticPr fontId="0" type="noConversion"/>
  <printOptions horizontalCentered="1"/>
  <pageMargins left="0.78740157480314965" right="0.70866141732283472" top="0.9055118110236221" bottom="0.78740157480314965" header="0.51181102362204722" footer="0.51181102362204722"/>
  <pageSetup paperSize="9" scale="7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K45"/>
  <sheetViews>
    <sheetView showGridLines="0" topLeftCell="C1" workbookViewId="0">
      <selection activeCell="D5" sqref="D5:I5"/>
    </sheetView>
  </sheetViews>
  <sheetFormatPr defaultColWidth="8.875" defaultRowHeight="15"/>
  <cols>
    <col min="1" max="1" width="4.5" style="128" customWidth="1"/>
    <col min="4" max="4" width="38.25" customWidth="1"/>
    <col min="5" max="5" width="11.25" customWidth="1"/>
    <col min="6" max="6" width="15.875" customWidth="1"/>
    <col min="7" max="7" width="10" customWidth="1"/>
    <col min="8" max="8" width="8.75" customWidth="1"/>
    <col min="9" max="9" width="11.75" customWidth="1"/>
  </cols>
  <sheetData>
    <row r="1" spans="1:11" ht="23.25" customHeight="1">
      <c r="A1" s="98" t="str">
        <f>'67'!A1</f>
        <v>ỦY BAN NHÂN DÂN XÃ ĐĂKUI</v>
      </c>
      <c r="H1" s="511" t="s">
        <v>170</v>
      </c>
      <c r="I1" s="511"/>
    </row>
    <row r="2" spans="1:11" ht="30.75" customHeight="1">
      <c r="A2" s="577" t="s">
        <v>672</v>
      </c>
      <c r="B2" s="577"/>
      <c r="C2" s="577"/>
      <c r="D2" s="577"/>
      <c r="E2" s="577"/>
      <c r="F2" s="577"/>
      <c r="G2" s="577"/>
      <c r="H2" s="577"/>
      <c r="I2" s="577"/>
    </row>
    <row r="3" spans="1:11" ht="18.75" customHeight="1">
      <c r="A3" s="508" t="s">
        <v>221</v>
      </c>
      <c r="B3" s="508"/>
      <c r="C3" s="508"/>
      <c r="D3" s="508"/>
      <c r="E3" s="508"/>
      <c r="F3" s="508"/>
      <c r="G3" s="508"/>
      <c r="H3" s="508"/>
      <c r="I3" s="508"/>
      <c r="K3" s="129"/>
    </row>
    <row r="4" spans="1:11" ht="18.75">
      <c r="A4" s="582"/>
      <c r="B4" s="582"/>
      <c r="C4" s="568"/>
      <c r="D4" s="570"/>
      <c r="E4" s="570"/>
      <c r="F4" s="570"/>
      <c r="G4" s="570"/>
      <c r="H4" s="570"/>
      <c r="I4" s="570"/>
    </row>
    <row r="5" spans="1:11" ht="15.75">
      <c r="A5" s="583"/>
      <c r="B5" s="583"/>
      <c r="C5" s="569"/>
      <c r="D5" s="571" t="s">
        <v>755</v>
      </c>
      <c r="E5" s="571"/>
      <c r="F5" s="571"/>
      <c r="G5" s="571"/>
      <c r="H5" s="571"/>
      <c r="I5" s="571"/>
    </row>
    <row r="6" spans="1:11">
      <c r="A6" s="572" t="s">
        <v>21</v>
      </c>
      <c r="B6" s="575" t="s">
        <v>176</v>
      </c>
      <c r="C6" s="575"/>
      <c r="D6" s="575"/>
      <c r="E6" s="575" t="s">
        <v>183</v>
      </c>
      <c r="F6" s="575" t="s">
        <v>177</v>
      </c>
      <c r="G6" s="575" t="s">
        <v>184</v>
      </c>
      <c r="H6" s="575"/>
      <c r="I6" s="575" t="s">
        <v>328</v>
      </c>
    </row>
    <row r="7" spans="1:11">
      <c r="A7" s="573"/>
      <c r="B7" s="575"/>
      <c r="C7" s="575"/>
      <c r="D7" s="575"/>
      <c r="E7" s="575"/>
      <c r="F7" s="575"/>
      <c r="G7" s="575"/>
      <c r="H7" s="575"/>
      <c r="I7" s="575"/>
    </row>
    <row r="8" spans="1:11" ht="34.5" customHeight="1">
      <c r="A8" s="574"/>
      <c r="B8" s="575"/>
      <c r="C8" s="575"/>
      <c r="D8" s="575"/>
      <c r="E8" s="575"/>
      <c r="F8" s="575"/>
      <c r="G8" s="111" t="s">
        <v>178</v>
      </c>
      <c r="H8" s="112" t="s">
        <v>179</v>
      </c>
      <c r="I8" s="575"/>
    </row>
    <row r="9" spans="1:11" s="116" customFormat="1" ht="15.75">
      <c r="A9" s="113" t="s">
        <v>1</v>
      </c>
      <c r="B9" s="581" t="s">
        <v>2</v>
      </c>
      <c r="C9" s="581"/>
      <c r="D9" s="581"/>
      <c r="E9" s="114">
        <v>1</v>
      </c>
      <c r="F9" s="114">
        <v>2</v>
      </c>
      <c r="G9" s="114" t="s">
        <v>180</v>
      </c>
      <c r="H9" s="115" t="s">
        <v>181</v>
      </c>
      <c r="I9" s="115">
        <v>5</v>
      </c>
    </row>
    <row r="10" spans="1:11" s="328" customFormat="1" ht="15.75">
      <c r="A10" s="417"/>
      <c r="B10" s="584" t="s">
        <v>643</v>
      </c>
      <c r="C10" s="585"/>
      <c r="D10" s="586"/>
      <c r="E10" s="418"/>
      <c r="F10" s="445">
        <f>SUM(F11:F23)</f>
        <v>11433479053.299999</v>
      </c>
      <c r="G10" s="418"/>
      <c r="H10" s="419"/>
      <c r="I10" s="419"/>
    </row>
    <row r="11" spans="1:11" s="121" customFormat="1" ht="51" customHeight="1">
      <c r="A11" s="117">
        <v>1</v>
      </c>
      <c r="B11" s="580" t="s">
        <v>317</v>
      </c>
      <c r="C11" s="580"/>
      <c r="D11" s="580"/>
      <c r="E11" s="118"/>
      <c r="F11" s="410">
        <v>6350000000</v>
      </c>
      <c r="G11" s="119"/>
      <c r="H11" s="120"/>
      <c r="I11" s="120"/>
    </row>
    <row r="12" spans="1:11" s="121" customFormat="1" ht="50.25" customHeight="1">
      <c r="A12" s="117">
        <v>2</v>
      </c>
      <c r="B12" s="580" t="s">
        <v>318</v>
      </c>
      <c r="C12" s="580"/>
      <c r="D12" s="580"/>
      <c r="E12" s="118"/>
      <c r="F12" s="446"/>
      <c r="G12" s="119"/>
      <c r="H12" s="120"/>
      <c r="I12" s="120"/>
    </row>
    <row r="13" spans="1:11" s="121" customFormat="1" ht="37.5" customHeight="1">
      <c r="A13" s="117">
        <v>3</v>
      </c>
      <c r="B13" s="580" t="s">
        <v>319</v>
      </c>
      <c r="C13" s="580"/>
      <c r="D13" s="580"/>
      <c r="E13" s="118"/>
      <c r="F13" s="180">
        <f>2833321959+1104103922</f>
        <v>3937425881</v>
      </c>
      <c r="G13" s="119"/>
      <c r="H13" s="120"/>
      <c r="I13" s="120"/>
    </row>
    <row r="14" spans="1:11" s="121" customFormat="1" ht="86.1" customHeight="1">
      <c r="A14" s="117">
        <v>4</v>
      </c>
      <c r="B14" s="580" t="s">
        <v>320</v>
      </c>
      <c r="C14" s="580"/>
      <c r="D14" s="580"/>
      <c r="E14" s="118"/>
      <c r="F14" s="411"/>
      <c r="G14" s="119"/>
      <c r="H14" s="120"/>
      <c r="I14" s="120"/>
    </row>
    <row r="15" spans="1:11" s="121" customFormat="1" ht="33" customHeight="1">
      <c r="A15" s="117">
        <v>5</v>
      </c>
      <c r="B15" s="580" t="s">
        <v>321</v>
      </c>
      <c r="C15" s="580"/>
      <c r="D15" s="580"/>
      <c r="E15" s="118"/>
      <c r="F15" s="411">
        <v>785561590.29999995</v>
      </c>
      <c r="G15" s="119"/>
      <c r="H15" s="120"/>
      <c r="I15" s="120"/>
    </row>
    <row r="16" spans="1:11" s="121" customFormat="1" ht="30.75" customHeight="1">
      <c r="A16" s="117">
        <v>6</v>
      </c>
      <c r="B16" s="580" t="s">
        <v>322</v>
      </c>
      <c r="C16" s="580"/>
      <c r="D16" s="580"/>
      <c r="E16" s="118"/>
      <c r="F16" s="411">
        <f>'58'!L16+74682357</f>
        <v>188284866</v>
      </c>
      <c r="G16" s="119"/>
      <c r="H16" s="120"/>
      <c r="I16" s="120"/>
    </row>
    <row r="17" spans="1:11" ht="24" customHeight="1">
      <c r="A17" s="122">
        <v>7</v>
      </c>
      <c r="B17" s="580" t="s">
        <v>323</v>
      </c>
      <c r="C17" s="580"/>
      <c r="D17" s="580"/>
      <c r="E17" s="123"/>
      <c r="F17" s="412"/>
      <c r="G17" s="124"/>
      <c r="H17" s="125"/>
      <c r="I17" s="125"/>
    </row>
    <row r="18" spans="1:11" ht="24.75" customHeight="1">
      <c r="A18" s="122">
        <v>8</v>
      </c>
      <c r="B18" s="580" t="s">
        <v>324</v>
      </c>
      <c r="C18" s="580"/>
      <c r="D18" s="580"/>
      <c r="E18" s="123"/>
      <c r="F18" s="412"/>
      <c r="G18" s="124"/>
      <c r="H18" s="125"/>
      <c r="I18" s="125"/>
    </row>
    <row r="19" spans="1:11" s="121" customFormat="1" ht="33.75" customHeight="1">
      <c r="A19" s="117">
        <v>9</v>
      </c>
      <c r="B19" s="580" t="s">
        <v>325</v>
      </c>
      <c r="C19" s="580"/>
      <c r="D19" s="580"/>
      <c r="E19" s="118"/>
      <c r="F19" s="411"/>
      <c r="G19" s="119"/>
      <c r="H19" s="120"/>
      <c r="I19" s="120"/>
    </row>
    <row r="20" spans="1:11" s="121" customFormat="1" ht="42" customHeight="1">
      <c r="A20" s="117">
        <v>10</v>
      </c>
      <c r="B20" s="580" t="s">
        <v>326</v>
      </c>
      <c r="C20" s="580"/>
      <c r="D20" s="580"/>
      <c r="E20" s="118"/>
      <c r="F20" s="411"/>
      <c r="G20" s="119"/>
      <c r="H20" s="120"/>
      <c r="I20" s="120"/>
    </row>
    <row r="21" spans="1:11" s="121" customFormat="1" ht="30.75" customHeight="1">
      <c r="A21" s="117">
        <v>11</v>
      </c>
      <c r="B21" s="580" t="s">
        <v>327</v>
      </c>
      <c r="C21" s="580"/>
      <c r="D21" s="580"/>
      <c r="E21" s="118"/>
      <c r="F21" s="411"/>
      <c r="G21" s="119"/>
      <c r="H21" s="120"/>
      <c r="I21" s="120"/>
    </row>
    <row r="22" spans="1:11" s="121" customFormat="1" ht="75" customHeight="1">
      <c r="A22" s="117">
        <v>12</v>
      </c>
      <c r="B22" s="580" t="s">
        <v>386</v>
      </c>
      <c r="C22" s="580"/>
      <c r="D22" s="580"/>
      <c r="E22" s="118"/>
      <c r="F22" s="411">
        <f>47526156+124680560</f>
        <v>172206716</v>
      </c>
      <c r="G22" s="119"/>
      <c r="H22" s="120"/>
      <c r="I22" s="120"/>
    </row>
    <row r="23" spans="1:11" ht="22.5" customHeight="1">
      <c r="A23" s="122">
        <v>13</v>
      </c>
      <c r="B23" s="580" t="s">
        <v>329</v>
      </c>
      <c r="C23" s="580"/>
      <c r="D23" s="580"/>
      <c r="E23" s="123"/>
      <c r="F23" s="409"/>
      <c r="G23" s="124"/>
      <c r="H23" s="125"/>
      <c r="I23" s="125"/>
    </row>
    <row r="24" spans="1:11" ht="52.5" customHeight="1">
      <c r="A24" s="578" t="s">
        <v>330</v>
      </c>
      <c r="B24" s="579"/>
      <c r="C24" s="579"/>
      <c r="D24" s="579"/>
      <c r="E24" s="579"/>
      <c r="F24" s="579"/>
      <c r="G24" s="579"/>
      <c r="H24" s="579"/>
      <c r="I24" s="579"/>
    </row>
    <row r="25" spans="1:11" ht="15.75">
      <c r="A25" s="126"/>
      <c r="B25" s="127"/>
      <c r="C25" s="127"/>
      <c r="D25" s="127"/>
      <c r="E25" s="127"/>
      <c r="F25" s="127"/>
      <c r="G25" s="521" t="s">
        <v>185</v>
      </c>
      <c r="H25" s="521"/>
      <c r="I25" s="521"/>
    </row>
    <row r="26" spans="1:11" ht="18.75">
      <c r="A26" s="577"/>
      <c r="B26" s="577"/>
      <c r="C26" s="577"/>
      <c r="G26" s="506" t="s">
        <v>333</v>
      </c>
      <c r="H26" s="506"/>
      <c r="I26" s="506"/>
    </row>
    <row r="27" spans="1:11" ht="15.75">
      <c r="G27" s="576" t="s">
        <v>213</v>
      </c>
      <c r="H27" s="576"/>
      <c r="I27" s="576"/>
      <c r="J27" s="14"/>
      <c r="K27" s="14"/>
    </row>
    <row r="32" spans="1:11" s="328" customFormat="1" ht="15.75">
      <c r="A32" s="413"/>
    </row>
    <row r="35" spans="1:5">
      <c r="E35" s="447"/>
    </row>
    <row r="36" spans="1:5" ht="15.75">
      <c r="D36" s="24"/>
      <c r="E36" s="448"/>
    </row>
    <row r="37" spans="1:5" ht="15.75">
      <c r="D37" s="24"/>
      <c r="E37" s="190"/>
    </row>
    <row r="38" spans="1:5" ht="15.75">
      <c r="D38" s="24"/>
      <c r="E38" s="190"/>
    </row>
    <row r="39" spans="1:5" ht="16.5">
      <c r="D39" s="449"/>
      <c r="E39" s="450"/>
    </row>
    <row r="40" spans="1:5" ht="15.75">
      <c r="D40" s="24"/>
      <c r="E40" s="448"/>
    </row>
    <row r="41" spans="1:5" ht="15.75">
      <c r="D41" s="451"/>
      <c r="E41" s="452"/>
    </row>
    <row r="42" spans="1:5" ht="15.75">
      <c r="D42" s="453"/>
      <c r="E42" s="454"/>
    </row>
    <row r="43" spans="1:5" s="328" customFormat="1" ht="15.75">
      <c r="A43" s="413"/>
      <c r="E43" s="455"/>
    </row>
    <row r="45" spans="1:5" ht="15.75">
      <c r="D45" s="456"/>
      <c r="E45" s="447"/>
    </row>
  </sheetData>
  <mergeCells count="33">
    <mergeCell ref="B10:D10"/>
    <mergeCell ref="B16:D16"/>
    <mergeCell ref="B17:D17"/>
    <mergeCell ref="B18:D18"/>
    <mergeCell ref="B19:D19"/>
    <mergeCell ref="B21:D21"/>
    <mergeCell ref="B22:D22"/>
    <mergeCell ref="B20:D20"/>
    <mergeCell ref="G26:I26"/>
    <mergeCell ref="G25:I25"/>
    <mergeCell ref="G27:I27"/>
    <mergeCell ref="A26:C26"/>
    <mergeCell ref="H1:I1"/>
    <mergeCell ref="E6:E8"/>
    <mergeCell ref="G6:H7"/>
    <mergeCell ref="A24:I24"/>
    <mergeCell ref="B23:D23"/>
    <mergeCell ref="A3:I3"/>
    <mergeCell ref="A2:I2"/>
    <mergeCell ref="B9:D9"/>
    <mergeCell ref="B11:D11"/>
    <mergeCell ref="B12:D12"/>
    <mergeCell ref="B13:D13"/>
    <mergeCell ref="B14:D14"/>
    <mergeCell ref="B15:D15"/>
    <mergeCell ref="A4:B5"/>
    <mergeCell ref="C4:C5"/>
    <mergeCell ref="D4:I4"/>
    <mergeCell ref="D5:I5"/>
    <mergeCell ref="A6:A8"/>
    <mergeCell ref="B6:D8"/>
    <mergeCell ref="F6:F8"/>
    <mergeCell ref="I6:I8"/>
  </mergeCells>
  <phoneticPr fontId="0" type="noConversion"/>
  <printOptions horizontalCentered="1" gridLinesSet="0"/>
  <pageMargins left="0.24" right="0.16" top="0.47244094488188981" bottom="0.47244094488188981" header="0.31496062992125984" footer="0.31496062992125984"/>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showFormulas="1" workbookViewId="0">
      <selection activeCell="C1" sqref="C1"/>
    </sheetView>
  </sheetViews>
  <sheetFormatPr defaultColWidth="7.125" defaultRowHeight="12.75"/>
  <cols>
    <col min="1" max="1" width="23.25" style="2" customWidth="1"/>
    <col min="2" max="2" width="1" style="2" customWidth="1"/>
    <col min="3" max="3" width="25" style="2" customWidth="1"/>
    <col min="4" max="16384" width="7.125" style="2"/>
  </cols>
  <sheetData>
    <row r="1" spans="1:3" ht="15">
      <c r="A1" t="s">
        <v>17</v>
      </c>
    </row>
    <row r="2" spans="1:3" ht="14.25" thickBot="1">
      <c r="A2" s="1" t="s">
        <v>5</v>
      </c>
    </row>
    <row r="3" spans="1:3" ht="13.5" thickBot="1">
      <c r="A3" s="3" t="s">
        <v>6</v>
      </c>
      <c r="C3" s="4" t="s">
        <v>7</v>
      </c>
    </row>
    <row r="4" spans="1:3">
      <c r="A4" s="3">
        <v>3</v>
      </c>
    </row>
    <row r="6" spans="1:3" ht="13.5" thickBot="1"/>
    <row r="7" spans="1:3">
      <c r="A7" s="5" t="s">
        <v>8</v>
      </c>
    </row>
    <row r="8" spans="1:3">
      <c r="A8" s="6" t="s">
        <v>9</v>
      </c>
    </row>
    <row r="9" spans="1:3">
      <c r="A9" s="7" t="s">
        <v>10</v>
      </c>
    </row>
    <row r="10" spans="1:3">
      <c r="A10" s="6" t="s">
        <v>11</v>
      </c>
    </row>
    <row r="11" spans="1:3" ht="13.5" thickBot="1">
      <c r="A11" s="8" t="s">
        <v>12</v>
      </c>
    </row>
    <row r="13" spans="1:3" ht="13.5" thickBot="1"/>
    <row r="14" spans="1:3" ht="13.5" thickBot="1">
      <c r="A14" s="4" t="s">
        <v>13</v>
      </c>
    </row>
    <row r="16" spans="1:3" ht="13.5" thickBot="1"/>
    <row r="17" spans="1:3" ht="13.5" thickBot="1">
      <c r="C17" s="4" t="s">
        <v>14</v>
      </c>
    </row>
    <row r="20" spans="1:3">
      <c r="A20" s="9" t="s">
        <v>15</v>
      </c>
    </row>
    <row r="26" spans="1:3" ht="13.5" thickBot="1">
      <c r="C26" s="10" t="s">
        <v>16</v>
      </c>
    </row>
  </sheetData>
  <sheetProtection password="8863" sheet="1" objects="1"/>
  <phoneticPr fontId="0"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Q23"/>
  <sheetViews>
    <sheetView zoomScale="80" zoomScaleNormal="80" workbookViewId="0">
      <pane xSplit="2" ySplit="10" topLeftCell="C11" activePane="bottomRight" state="frozen"/>
      <selection pane="topRight" activeCell="C1" sqref="C1"/>
      <selection pane="bottomLeft" activeCell="A10" sqref="A10"/>
      <selection pane="bottomRight" activeCell="L6" sqref="L6"/>
    </sheetView>
  </sheetViews>
  <sheetFormatPr defaultColWidth="8.875" defaultRowHeight="15"/>
  <cols>
    <col min="1" max="1" width="4.5" style="133" customWidth="1"/>
    <col min="2" max="2" width="22.25" style="133" customWidth="1"/>
    <col min="3" max="3" width="12.75" style="133" customWidth="1"/>
    <col min="4" max="4" width="14.25" style="133" customWidth="1"/>
    <col min="5" max="5" width="12.75" style="133" customWidth="1"/>
    <col min="6" max="6" width="12.125" style="133" customWidth="1"/>
    <col min="7" max="7" width="11.5" style="133" bestFit="1" customWidth="1"/>
    <col min="8" max="8" width="14.375" style="133" customWidth="1"/>
    <col min="9" max="9" width="13.25" style="133" customWidth="1"/>
    <col min="10" max="10" width="12.875" style="133" customWidth="1"/>
    <col min="11" max="11" width="11.5" style="133" customWidth="1"/>
    <col min="12" max="12" width="14.875" style="133" customWidth="1"/>
    <col min="13" max="13" width="34.25" style="131" hidden="1" customWidth="1"/>
    <col min="14" max="14" width="13.75" style="132" hidden="1" customWidth="1"/>
    <col min="15" max="17" width="7" style="133" customWidth="1"/>
    <col min="18" max="16384" width="8.875" style="135"/>
  </cols>
  <sheetData>
    <row r="1" spans="1:17" s="133" customFormat="1" ht="16.5">
      <c r="A1" s="160" t="s">
        <v>745</v>
      </c>
      <c r="B1" s="160"/>
      <c r="C1" s="161"/>
      <c r="D1" s="157"/>
      <c r="E1" s="157"/>
      <c r="F1" s="157"/>
      <c r="G1" s="157"/>
      <c r="H1" s="157"/>
      <c r="I1" s="157"/>
      <c r="J1" s="157"/>
      <c r="K1" s="157"/>
      <c r="L1" s="110" t="s">
        <v>331</v>
      </c>
      <c r="M1" s="157"/>
      <c r="N1" s="157"/>
    </row>
    <row r="2" spans="1:17" s="133" customFormat="1" ht="28.5" customHeight="1">
      <c r="A2" s="587"/>
      <c r="B2" s="587"/>
      <c r="C2" s="587"/>
      <c r="D2" s="157"/>
      <c r="E2" s="157"/>
      <c r="F2" s="157"/>
      <c r="G2" s="157"/>
      <c r="H2" s="157"/>
      <c r="I2" s="157"/>
      <c r="J2" s="157"/>
      <c r="K2" s="157"/>
      <c r="L2" s="157"/>
      <c r="M2" s="157"/>
      <c r="N2" s="157"/>
    </row>
    <row r="3" spans="1:17" s="134" customFormat="1" ht="1.5" customHeight="1">
      <c r="A3" s="156"/>
      <c r="B3" s="156"/>
      <c r="C3" s="156"/>
      <c r="D3" s="157"/>
      <c r="E3" s="157"/>
      <c r="F3" s="157"/>
      <c r="G3" s="157"/>
      <c r="H3" s="157"/>
      <c r="I3" s="157"/>
      <c r="J3" s="157"/>
      <c r="K3" s="157"/>
      <c r="L3" s="157"/>
      <c r="M3" s="157"/>
      <c r="N3" s="157"/>
    </row>
    <row r="4" spans="1:17" s="133" customFormat="1" ht="21.75">
      <c r="A4" s="588" t="s">
        <v>741</v>
      </c>
      <c r="B4" s="588"/>
      <c r="C4" s="588"/>
      <c r="D4" s="588"/>
      <c r="E4" s="588"/>
      <c r="F4" s="588"/>
      <c r="G4" s="588"/>
      <c r="H4" s="588"/>
      <c r="I4" s="588"/>
      <c r="J4" s="588"/>
      <c r="K4" s="588"/>
      <c r="L4" s="588"/>
      <c r="M4" s="588"/>
      <c r="N4" s="588"/>
    </row>
    <row r="5" spans="1:17" ht="18.75">
      <c r="A5" s="589" t="s">
        <v>405</v>
      </c>
      <c r="B5" s="589"/>
      <c r="C5" s="589"/>
      <c r="D5" s="589"/>
      <c r="E5" s="589"/>
      <c r="F5" s="589"/>
      <c r="G5" s="589"/>
      <c r="H5" s="589"/>
      <c r="I5" s="589"/>
      <c r="J5" s="589"/>
      <c r="K5" s="589"/>
      <c r="L5" s="589"/>
      <c r="M5" s="589"/>
      <c r="N5" s="589"/>
    </row>
    <row r="6" spans="1:17" ht="23.25" customHeight="1">
      <c r="A6" s="158"/>
      <c r="B6" s="158"/>
      <c r="C6" s="158"/>
      <c r="D6" s="158"/>
      <c r="E6" s="158"/>
      <c r="F6" s="158"/>
      <c r="G6" s="158"/>
      <c r="H6" s="158"/>
      <c r="I6" s="158"/>
      <c r="J6" s="158"/>
      <c r="K6" s="158"/>
      <c r="L6" s="159" t="s">
        <v>186</v>
      </c>
      <c r="M6" s="158"/>
      <c r="N6" s="158"/>
    </row>
    <row r="7" spans="1:17" ht="29.25" customHeight="1">
      <c r="A7" s="591" t="s">
        <v>21</v>
      </c>
      <c r="B7" s="591" t="s">
        <v>388</v>
      </c>
      <c r="C7" s="591" t="s">
        <v>408</v>
      </c>
      <c r="D7" s="591" t="s">
        <v>409</v>
      </c>
      <c r="E7" s="591"/>
      <c r="F7" s="591"/>
      <c r="G7" s="591"/>
      <c r="H7" s="591" t="s">
        <v>410</v>
      </c>
      <c r="I7" s="591"/>
      <c r="J7" s="591"/>
      <c r="K7" s="591"/>
      <c r="L7" s="592" t="s">
        <v>411</v>
      </c>
      <c r="M7" s="590" t="s">
        <v>389</v>
      </c>
    </row>
    <row r="8" spans="1:17" ht="45.75" customHeight="1">
      <c r="A8" s="591"/>
      <c r="B8" s="591"/>
      <c r="C8" s="591"/>
      <c r="D8" s="591" t="s">
        <v>390</v>
      </c>
      <c r="E8" s="591"/>
      <c r="F8" s="591" t="s">
        <v>391</v>
      </c>
      <c r="G8" s="591" t="s">
        <v>392</v>
      </c>
      <c r="H8" s="591" t="s">
        <v>390</v>
      </c>
      <c r="I8" s="591"/>
      <c r="J8" s="591" t="s">
        <v>391</v>
      </c>
      <c r="K8" s="591" t="s">
        <v>392</v>
      </c>
      <c r="L8" s="593"/>
      <c r="M8" s="590"/>
    </row>
    <row r="9" spans="1:17" ht="54.75" customHeight="1">
      <c r="A9" s="591"/>
      <c r="B9" s="591"/>
      <c r="C9" s="591"/>
      <c r="D9" s="136" t="s">
        <v>332</v>
      </c>
      <c r="E9" s="136" t="s">
        <v>393</v>
      </c>
      <c r="F9" s="591"/>
      <c r="G9" s="591"/>
      <c r="H9" s="136" t="s">
        <v>332</v>
      </c>
      <c r="I9" s="136" t="s">
        <v>393</v>
      </c>
      <c r="J9" s="591"/>
      <c r="K9" s="591"/>
      <c r="L9" s="594"/>
      <c r="M9" s="590"/>
    </row>
    <row r="10" spans="1:17">
      <c r="A10" s="137" t="s">
        <v>1</v>
      </c>
      <c r="B10" s="137" t="s">
        <v>2</v>
      </c>
      <c r="C10" s="137">
        <v>1</v>
      </c>
      <c r="D10" s="137">
        <v>2</v>
      </c>
      <c r="E10" s="137">
        <v>3</v>
      </c>
      <c r="F10" s="137">
        <v>4</v>
      </c>
      <c r="G10" s="137" t="s">
        <v>394</v>
      </c>
      <c r="H10" s="137">
        <v>6</v>
      </c>
      <c r="I10" s="137">
        <v>7</v>
      </c>
      <c r="J10" s="137">
        <v>8</v>
      </c>
      <c r="K10" s="137" t="s">
        <v>395</v>
      </c>
      <c r="L10" s="137" t="s">
        <v>396</v>
      </c>
      <c r="M10" s="138"/>
    </row>
    <row r="11" spans="1:17" s="141" customFormat="1" ht="21" customHeight="1">
      <c r="A11" s="420"/>
      <c r="B11" s="421" t="s">
        <v>332</v>
      </c>
      <c r="C11" s="422">
        <f t="shared" ref="C11:J11" si="0">+SUM(C12:C17)</f>
        <v>0</v>
      </c>
      <c r="D11" s="422">
        <f t="shared" si="0"/>
        <v>176985000</v>
      </c>
      <c r="E11" s="422">
        <f t="shared" si="0"/>
        <v>0</v>
      </c>
      <c r="F11" s="422">
        <f t="shared" si="0"/>
        <v>176985000</v>
      </c>
      <c r="G11" s="422">
        <f t="shared" si="0"/>
        <v>0</v>
      </c>
      <c r="H11" s="422">
        <f t="shared" si="0"/>
        <v>443550906</v>
      </c>
      <c r="I11" s="422">
        <f t="shared" si="0"/>
        <v>6000000</v>
      </c>
      <c r="J11" s="422">
        <f t="shared" si="0"/>
        <v>419015906</v>
      </c>
      <c r="K11" s="422">
        <f>K12</f>
        <v>24535000</v>
      </c>
      <c r="L11" s="422">
        <f>L12</f>
        <v>24535000</v>
      </c>
      <c r="M11" s="142"/>
      <c r="N11" s="139" t="s">
        <v>397</v>
      </c>
      <c r="O11" s="140"/>
      <c r="P11" s="140"/>
      <c r="Q11" s="140"/>
    </row>
    <row r="12" spans="1:17" s="141" customFormat="1" ht="21.75" customHeight="1">
      <c r="A12" s="425">
        <v>1</v>
      </c>
      <c r="B12" s="426" t="s">
        <v>739</v>
      </c>
      <c r="C12" s="427"/>
      <c r="D12" s="427">
        <v>30035000</v>
      </c>
      <c r="E12" s="427"/>
      <c r="F12" s="427">
        <v>30035000</v>
      </c>
      <c r="G12" s="427"/>
      <c r="H12" s="427">
        <v>30035000</v>
      </c>
      <c r="I12" s="427">
        <v>6000000</v>
      </c>
      <c r="J12" s="427">
        <v>5500000</v>
      </c>
      <c r="K12" s="423">
        <v>24535000</v>
      </c>
      <c r="L12" s="423">
        <v>24535000</v>
      </c>
      <c r="M12" s="142"/>
      <c r="N12" s="139" t="s">
        <v>397</v>
      </c>
      <c r="O12" s="140"/>
      <c r="P12" s="140"/>
      <c r="Q12" s="140"/>
    </row>
    <row r="13" spans="1:17" s="141" customFormat="1" ht="24" customHeight="1">
      <c r="A13" s="425">
        <v>2</v>
      </c>
      <c r="B13" s="426" t="s">
        <v>740</v>
      </c>
      <c r="C13" s="427"/>
      <c r="D13" s="427">
        <v>146950000</v>
      </c>
      <c r="E13" s="427"/>
      <c r="F13" s="427">
        <v>146950000</v>
      </c>
      <c r="G13" s="427"/>
      <c r="H13" s="427">
        <v>146950000</v>
      </c>
      <c r="I13" s="427"/>
      <c r="J13" s="427">
        <v>146950000</v>
      </c>
      <c r="K13" s="427">
        <v>0</v>
      </c>
      <c r="L13" s="427">
        <v>0</v>
      </c>
      <c r="M13" s="142"/>
      <c r="N13" s="139" t="s">
        <v>397</v>
      </c>
      <c r="O13" s="140"/>
      <c r="P13" s="140"/>
      <c r="Q13" s="140"/>
    </row>
    <row r="14" spans="1:17" s="146" customFormat="1" ht="24" customHeight="1">
      <c r="A14" s="425">
        <v>3</v>
      </c>
      <c r="B14" s="426" t="s">
        <v>742</v>
      </c>
      <c r="C14" s="428"/>
      <c r="D14" s="428"/>
      <c r="E14" s="428"/>
      <c r="F14" s="428"/>
      <c r="G14" s="428"/>
      <c r="H14" s="429">
        <v>228427218</v>
      </c>
      <c r="I14" s="428"/>
      <c r="J14" s="428">
        <f>H14</f>
        <v>228427218</v>
      </c>
      <c r="K14" s="428"/>
      <c r="L14" s="428">
        <f>J14</f>
        <v>228427218</v>
      </c>
      <c r="M14" s="143" t="s">
        <v>398</v>
      </c>
      <c r="N14" s="144" t="s">
        <v>399</v>
      </c>
      <c r="O14" s="145"/>
      <c r="P14" s="145"/>
      <c r="Q14" s="145"/>
    </row>
    <row r="15" spans="1:17" ht="24.95" customHeight="1">
      <c r="A15" s="425">
        <v>4</v>
      </c>
      <c r="B15" s="430" t="s">
        <v>743</v>
      </c>
      <c r="C15" s="427"/>
      <c r="D15" s="427"/>
      <c r="E15" s="427"/>
      <c r="F15" s="427"/>
      <c r="G15" s="431"/>
      <c r="H15" s="429">
        <v>21941048</v>
      </c>
      <c r="I15" s="427"/>
      <c r="J15" s="428">
        <f t="shared" ref="J15:J16" si="1">H15</f>
        <v>21941048</v>
      </c>
      <c r="K15" s="431"/>
      <c r="L15" s="428">
        <f t="shared" ref="L15:L16" si="2">J15</f>
        <v>21941048</v>
      </c>
      <c r="M15" s="142" t="s">
        <v>400</v>
      </c>
      <c r="N15" s="139" t="s">
        <v>401</v>
      </c>
    </row>
    <row r="16" spans="1:17" s="149" customFormat="1" ht="24.95" customHeight="1">
      <c r="A16" s="425">
        <v>5</v>
      </c>
      <c r="B16" s="426" t="s">
        <v>744</v>
      </c>
      <c r="C16" s="424"/>
      <c r="D16" s="424"/>
      <c r="E16" s="424"/>
      <c r="F16" s="424"/>
      <c r="G16" s="424"/>
      <c r="H16" s="424">
        <v>16197640</v>
      </c>
      <c r="I16" s="424"/>
      <c r="J16" s="428">
        <f t="shared" si="1"/>
        <v>16197640</v>
      </c>
      <c r="K16" s="424"/>
      <c r="L16" s="428">
        <f t="shared" si="2"/>
        <v>16197640</v>
      </c>
      <c r="M16" s="142"/>
      <c r="N16" s="147" t="s">
        <v>397</v>
      </c>
      <c r="O16" s="148"/>
      <c r="P16" s="148"/>
      <c r="Q16" s="148"/>
    </row>
    <row r="17" spans="1:17" s="149" customFormat="1" ht="19.5" customHeight="1">
      <c r="A17" s="150"/>
      <c r="B17" s="151"/>
      <c r="C17" s="152"/>
      <c r="D17" s="152"/>
      <c r="E17" s="152"/>
      <c r="F17" s="152"/>
      <c r="G17" s="152"/>
      <c r="H17" s="152"/>
      <c r="I17" s="152"/>
      <c r="J17" s="152"/>
      <c r="K17" s="152"/>
      <c r="L17" s="152"/>
      <c r="M17" s="153"/>
      <c r="N17" s="147"/>
      <c r="O17" s="148"/>
      <c r="P17" s="148"/>
      <c r="Q17" s="148"/>
    </row>
    <row r="18" spans="1:17">
      <c r="A18" s="154" t="s">
        <v>188</v>
      </c>
    </row>
    <row r="19" spans="1:17">
      <c r="A19" s="155" t="s">
        <v>402</v>
      </c>
    </row>
    <row r="20" spans="1:17">
      <c r="A20" s="155" t="s">
        <v>406</v>
      </c>
    </row>
    <row r="21" spans="1:17" s="133" customFormat="1">
      <c r="A21" s="162" t="s">
        <v>403</v>
      </c>
      <c r="M21" s="131"/>
      <c r="N21" s="132"/>
    </row>
    <row r="22" spans="1:17" s="133" customFormat="1">
      <c r="A22" s="155" t="s">
        <v>407</v>
      </c>
      <c r="M22" s="131"/>
      <c r="N22" s="132"/>
    </row>
    <row r="23" spans="1:17" s="133" customFormat="1">
      <c r="A23" s="155" t="s">
        <v>404</v>
      </c>
      <c r="M23" s="131"/>
      <c r="N23" s="132"/>
    </row>
  </sheetData>
  <mergeCells count="16">
    <mergeCell ref="A2:C2"/>
    <mergeCell ref="A4:N4"/>
    <mergeCell ref="A5:N5"/>
    <mergeCell ref="M7:M9"/>
    <mergeCell ref="D8:E8"/>
    <mergeCell ref="F8:F9"/>
    <mergeCell ref="G8:G9"/>
    <mergeCell ref="H8:I8"/>
    <mergeCell ref="J8:J9"/>
    <mergeCell ref="K8:K9"/>
    <mergeCell ref="A7:A9"/>
    <mergeCell ref="B7:B9"/>
    <mergeCell ref="C7:C9"/>
    <mergeCell ref="D7:G7"/>
    <mergeCell ref="H7:K7"/>
    <mergeCell ref="L7:L9"/>
  </mergeCells>
  <pageMargins left="0.24" right="0.196850393700787" top="0.59055118110236204" bottom="0.196850393700787" header="0.31496062992126" footer="0.196850393700787"/>
  <pageSetup paperSize="9" scale="7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50EC5-8BEF-4315-8569-2569F146BCB3}">
  <dimension ref="A4:J16"/>
  <sheetViews>
    <sheetView zoomScale="70" zoomScaleNormal="70" workbookViewId="0">
      <selection activeCell="J21" sqref="J21"/>
    </sheetView>
  </sheetViews>
  <sheetFormatPr defaultRowHeight="15"/>
  <cols>
    <col min="2" max="2" width="12.75" customWidth="1"/>
    <col min="3" max="3" width="27.5" customWidth="1"/>
    <col min="4" max="4" width="15.5" customWidth="1"/>
    <col min="5" max="5" width="19.75" customWidth="1"/>
    <col min="6" max="6" width="11.125" customWidth="1"/>
    <col min="7" max="7" width="18.5" customWidth="1"/>
    <col min="8" max="9" width="13.125" customWidth="1"/>
    <col min="10" max="10" width="25.125" customWidth="1"/>
  </cols>
  <sheetData>
    <row r="4" spans="1:10">
      <c r="B4" s="595" t="s">
        <v>728</v>
      </c>
      <c r="C4" s="595"/>
      <c r="D4" s="595"/>
      <c r="E4" s="595"/>
      <c r="F4" s="595"/>
      <c r="G4" s="595"/>
      <c r="H4" s="595"/>
      <c r="I4" s="595"/>
      <c r="J4" s="595"/>
    </row>
    <row r="7" spans="1:10" s="121" customFormat="1" ht="99" customHeight="1">
      <c r="A7" s="415" t="s">
        <v>21</v>
      </c>
      <c r="B7" s="318" t="s">
        <v>733</v>
      </c>
      <c r="C7" s="321" t="s">
        <v>722</v>
      </c>
      <c r="D7" s="321" t="s">
        <v>723</v>
      </c>
      <c r="E7" s="321" t="s">
        <v>725</v>
      </c>
      <c r="F7" s="321" t="s">
        <v>729</v>
      </c>
      <c r="G7" s="321" t="s">
        <v>730</v>
      </c>
      <c r="H7" s="321" t="s">
        <v>731</v>
      </c>
      <c r="I7" s="321" t="s">
        <v>732</v>
      </c>
      <c r="J7" s="321" t="s">
        <v>726</v>
      </c>
    </row>
    <row r="8" spans="1:10" s="24" customFormat="1" ht="15.75">
      <c r="A8" s="416" t="s">
        <v>734</v>
      </c>
      <c r="B8" s="244" t="s">
        <v>724</v>
      </c>
      <c r="C8" s="414">
        <v>21985948</v>
      </c>
      <c r="D8" s="414">
        <v>91538782</v>
      </c>
      <c r="E8" s="414">
        <v>197668496</v>
      </c>
      <c r="F8" s="414">
        <v>69209600</v>
      </c>
      <c r="G8" s="414">
        <v>10100000</v>
      </c>
      <c r="H8" s="414">
        <v>82851227</v>
      </c>
      <c r="I8" s="414">
        <v>35507669</v>
      </c>
      <c r="J8" s="414">
        <v>727523673</v>
      </c>
    </row>
    <row r="9" spans="1:10" s="24" customFormat="1" ht="15.75">
      <c r="A9" s="416" t="s">
        <v>735</v>
      </c>
      <c r="B9" s="434" t="s">
        <v>727</v>
      </c>
      <c r="C9" s="242"/>
      <c r="D9" s="414">
        <v>36741195</v>
      </c>
      <c r="E9" s="414">
        <v>4000000</v>
      </c>
      <c r="F9" s="242"/>
      <c r="G9" s="242"/>
      <c r="H9" s="242"/>
      <c r="I9" s="242"/>
      <c r="J9" s="414">
        <v>1907941980</v>
      </c>
    </row>
    <row r="10" spans="1:10" s="328" customFormat="1" ht="15.75">
      <c r="A10" s="432"/>
      <c r="B10" s="432" t="s">
        <v>643</v>
      </c>
      <c r="C10" s="433">
        <f>C8+C9</f>
        <v>21985948</v>
      </c>
      <c r="D10" s="433">
        <f t="shared" ref="D10:J10" si="0">D8+D9</f>
        <v>128279977</v>
      </c>
      <c r="E10" s="433">
        <f t="shared" si="0"/>
        <v>201668496</v>
      </c>
      <c r="F10" s="433">
        <f t="shared" si="0"/>
        <v>69209600</v>
      </c>
      <c r="G10" s="433">
        <f t="shared" si="0"/>
        <v>10100000</v>
      </c>
      <c r="H10" s="433">
        <f t="shared" si="0"/>
        <v>82851227</v>
      </c>
      <c r="I10" s="433">
        <f t="shared" si="0"/>
        <v>35507669</v>
      </c>
      <c r="J10" s="433">
        <f t="shared" si="0"/>
        <v>2635465653</v>
      </c>
    </row>
    <row r="11" spans="1:10" ht="15.75">
      <c r="A11" s="242"/>
      <c r="B11" s="242" t="s">
        <v>736</v>
      </c>
      <c r="C11" s="414">
        <f>C10</f>
        <v>21985948</v>
      </c>
      <c r="D11" s="414">
        <f>D10</f>
        <v>128279977</v>
      </c>
      <c r="E11" s="242">
        <f>H11</f>
        <v>41000000</v>
      </c>
      <c r="F11" s="242"/>
      <c r="G11" s="242"/>
      <c r="H11" s="242">
        <v>41000000</v>
      </c>
      <c r="I11" s="242"/>
      <c r="J11" s="242">
        <v>153134152</v>
      </c>
    </row>
    <row r="12" spans="1:10" ht="15.75">
      <c r="A12" s="242"/>
      <c r="B12" s="242" t="s">
        <v>737</v>
      </c>
      <c r="C12" s="242">
        <v>0</v>
      </c>
      <c r="D12" s="242">
        <v>0</v>
      </c>
      <c r="E12" s="414">
        <f>SUM(F12:I12)</f>
        <v>156668496</v>
      </c>
      <c r="F12" s="414">
        <f>F10</f>
        <v>69209600</v>
      </c>
      <c r="G12" s="414">
        <f>G10</f>
        <v>10100000</v>
      </c>
      <c r="H12" s="414">
        <f>H10-H11</f>
        <v>41851227</v>
      </c>
      <c r="I12" s="414">
        <f>I10</f>
        <v>35507669</v>
      </c>
      <c r="J12" s="414">
        <v>2537743801</v>
      </c>
    </row>
    <row r="13" spans="1:10" ht="15.75">
      <c r="A13" s="242"/>
      <c r="B13" s="242" t="s">
        <v>738</v>
      </c>
      <c r="C13" s="242"/>
      <c r="D13" s="242"/>
      <c r="E13" s="414">
        <f>E10-E11-E12</f>
        <v>4000000</v>
      </c>
      <c r="F13" s="242"/>
      <c r="G13" s="242"/>
      <c r="H13" s="242"/>
      <c r="I13" s="242"/>
      <c r="J13" s="414">
        <f>J10-J11-J12</f>
        <v>-55412300</v>
      </c>
    </row>
    <row r="14" spans="1:10">
      <c r="E14" s="329"/>
    </row>
    <row r="15" spans="1:10">
      <c r="E15" s="329"/>
      <c r="J15">
        <v>55480000</v>
      </c>
    </row>
    <row r="16" spans="1:10">
      <c r="J16" s="329">
        <f>J15+J13</f>
        <v>67700</v>
      </c>
    </row>
  </sheetData>
  <mergeCells count="1">
    <mergeCell ref="B4:J4"/>
  </mergeCells>
  <pageMargins left="0.70866141732283472" right="0.70866141732283472" top="0.74803149606299213" bottom="0.74803149606299213" header="0.31496062992125984" footer="0.31496062992125984"/>
  <pageSetup paperSize="9" scale="6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5"/>
  <sheetViews>
    <sheetView tabSelected="1" zoomScaleNormal="100" workbookViewId="0">
      <selection activeCell="C30" sqref="C30"/>
    </sheetView>
  </sheetViews>
  <sheetFormatPr defaultColWidth="9" defaultRowHeight="16.5"/>
  <cols>
    <col min="1" max="1" width="36.5" style="33" customWidth="1"/>
    <col min="2" max="2" width="15.5" style="33" customWidth="1"/>
    <col min="3" max="3" width="14.375" style="33" customWidth="1"/>
    <col min="4" max="4" width="14.875" style="33" customWidth="1"/>
    <col min="5" max="5" width="34" style="33" customWidth="1"/>
    <col min="6" max="6" width="16.125" style="33" customWidth="1"/>
    <col min="7" max="7" width="10" style="33" customWidth="1"/>
    <col min="8" max="8" width="16" style="33" customWidth="1"/>
    <col min="9" max="9" width="14.25" style="33" customWidth="1"/>
    <col min="10" max="16384" width="9" style="33"/>
  </cols>
  <sheetData>
    <row r="1" spans="1:8">
      <c r="A1" s="32"/>
      <c r="H1" s="22" t="s">
        <v>757</v>
      </c>
    </row>
    <row r="2" spans="1:8">
      <c r="H2" s="34"/>
    </row>
    <row r="3" spans="1:8" ht="21.75" customHeight="1">
      <c r="A3" s="527" t="s">
        <v>759</v>
      </c>
      <c r="B3" s="527"/>
      <c r="C3" s="527"/>
      <c r="D3" s="527"/>
      <c r="E3" s="527"/>
      <c r="F3" s="527"/>
      <c r="G3" s="527"/>
      <c r="H3" s="527"/>
    </row>
    <row r="4" spans="1:8" ht="16.5" customHeight="1">
      <c r="A4" s="504" t="s">
        <v>758</v>
      </c>
      <c r="B4" s="504"/>
      <c r="C4" s="504"/>
      <c r="D4" s="504"/>
      <c r="E4" s="504"/>
      <c r="F4" s="504"/>
      <c r="G4" s="504"/>
      <c r="H4" s="504"/>
    </row>
    <row r="5" spans="1:8" ht="21" customHeight="1">
      <c r="A5" s="29"/>
      <c r="B5" s="29"/>
      <c r="C5" s="29"/>
      <c r="D5" s="29"/>
      <c r="E5" s="29"/>
      <c r="F5" s="29"/>
      <c r="G5" s="29"/>
      <c r="H5" s="41" t="s">
        <v>189</v>
      </c>
    </row>
    <row r="6" spans="1:8" ht="8.25" customHeight="1">
      <c r="A6" s="30"/>
      <c r="B6" s="29"/>
      <c r="C6" s="29"/>
      <c r="D6" s="29"/>
      <c r="E6" s="29"/>
      <c r="F6" s="29"/>
      <c r="G6" s="29"/>
      <c r="H6" s="29"/>
    </row>
    <row r="7" spans="1:8">
      <c r="A7" s="528" t="s">
        <v>227</v>
      </c>
      <c r="B7" s="163" t="s">
        <v>228</v>
      </c>
      <c r="C7" s="163" t="s">
        <v>3</v>
      </c>
      <c r="D7" s="163" t="s">
        <v>3</v>
      </c>
      <c r="E7" s="528" t="s">
        <v>229</v>
      </c>
      <c r="F7" s="163" t="s">
        <v>228</v>
      </c>
      <c r="G7" s="163" t="s">
        <v>4</v>
      </c>
      <c r="H7" s="163" t="s">
        <v>4</v>
      </c>
    </row>
    <row r="8" spans="1:8">
      <c r="A8" s="528"/>
      <c r="B8" s="163" t="s">
        <v>230</v>
      </c>
      <c r="C8" s="163" t="s">
        <v>231</v>
      </c>
      <c r="D8" s="163" t="s">
        <v>232</v>
      </c>
      <c r="E8" s="528"/>
      <c r="F8" s="163" t="s">
        <v>230</v>
      </c>
      <c r="G8" s="163" t="s">
        <v>231</v>
      </c>
      <c r="H8" s="163" t="s">
        <v>232</v>
      </c>
    </row>
    <row r="9" spans="1:8" s="39" customFormat="1" ht="12.75" customHeight="1">
      <c r="A9" s="38">
        <v>1</v>
      </c>
      <c r="B9" s="38">
        <v>2</v>
      </c>
      <c r="C9" s="38">
        <v>4</v>
      </c>
      <c r="D9" s="38">
        <v>5</v>
      </c>
      <c r="E9" s="38">
        <v>6</v>
      </c>
      <c r="F9" s="38">
        <v>7</v>
      </c>
      <c r="G9" s="38">
        <v>8</v>
      </c>
      <c r="H9" s="38">
        <v>10</v>
      </c>
    </row>
    <row r="10" spans="1:8" s="40" customFormat="1" ht="23.25" customHeight="1">
      <c r="A10" s="315" t="s">
        <v>233</v>
      </c>
      <c r="B10" s="315"/>
      <c r="C10" s="315"/>
      <c r="D10" s="315"/>
      <c r="E10" s="315" t="s">
        <v>234</v>
      </c>
      <c r="F10" s="315"/>
      <c r="G10" s="315"/>
      <c r="H10" s="315"/>
    </row>
    <row r="11" spans="1:8" s="36" customFormat="1" ht="21" customHeight="1">
      <c r="A11" s="244" t="s">
        <v>238</v>
      </c>
      <c r="B11" s="316">
        <f>SUM(B12:B19)+B22</f>
        <v>98539646123</v>
      </c>
      <c r="C11" s="316">
        <f>SUM(C12:C22)</f>
        <v>3357925411</v>
      </c>
      <c r="D11" s="316">
        <f>SUM(D12:D19)</f>
        <v>95181720712</v>
      </c>
      <c r="E11" s="244" t="s">
        <v>246</v>
      </c>
      <c r="F11" s="316">
        <f>SUM(F12:F22)</f>
        <v>91751369240.300003</v>
      </c>
      <c r="G11" s="316">
        <f>SUM(G12:G22)</f>
        <v>0</v>
      </c>
      <c r="H11" s="316">
        <f>SUM(H12:H22)</f>
        <v>91751369240.300003</v>
      </c>
    </row>
    <row r="12" spans="1:8">
      <c r="A12" s="242" t="s">
        <v>239</v>
      </c>
      <c r="B12" s="243">
        <f>C12+D12</f>
        <v>77805007</v>
      </c>
      <c r="C12" s="243">
        <f>'PB 02'!H53</f>
        <v>0</v>
      </c>
      <c r="D12" s="243">
        <f>'PB 02'!I53+'PB 02'!I48</f>
        <v>77805007</v>
      </c>
      <c r="E12" s="242" t="s">
        <v>247</v>
      </c>
      <c r="F12" s="243">
        <f>'PB 03'!G12</f>
        <v>9998717518</v>
      </c>
      <c r="G12" s="243"/>
      <c r="H12" s="243">
        <f>'PB 03'!G12</f>
        <v>9998717518</v>
      </c>
    </row>
    <row r="13" spans="1:8" ht="31.5">
      <c r="A13" s="317" t="s">
        <v>335</v>
      </c>
      <c r="B13" s="243">
        <f>C13+D13</f>
        <v>3248086192</v>
      </c>
      <c r="C13" s="243">
        <f>'PB 02'!H11</f>
        <v>2976158565</v>
      </c>
      <c r="D13" s="243">
        <f>'PB 02'!I46+'PB 02'!I59+'PB 02'!I72</f>
        <v>271927627</v>
      </c>
      <c r="E13" s="242" t="s">
        <v>291</v>
      </c>
      <c r="F13" s="243"/>
      <c r="G13" s="243"/>
      <c r="H13" s="243"/>
    </row>
    <row r="14" spans="1:8">
      <c r="A14" s="242" t="s">
        <v>240</v>
      </c>
      <c r="B14" s="243"/>
      <c r="C14" s="243">
        <f>C13-2976158565</f>
        <v>0</v>
      </c>
      <c r="D14" s="243"/>
      <c r="E14" s="242" t="s">
        <v>248</v>
      </c>
      <c r="F14" s="243">
        <f>'PB 03'!G30</f>
        <v>69857405823</v>
      </c>
      <c r="G14" s="243"/>
      <c r="H14" s="243">
        <f>'PB 03'!G30</f>
        <v>69857405823</v>
      </c>
    </row>
    <row r="15" spans="1:8">
      <c r="A15" s="242" t="s">
        <v>241</v>
      </c>
      <c r="B15" s="243">
        <v>1158845</v>
      </c>
      <c r="C15" s="243"/>
      <c r="D15" s="243">
        <f>B15</f>
        <v>1158845</v>
      </c>
      <c r="E15" s="242" t="s">
        <v>360</v>
      </c>
      <c r="F15" s="243"/>
      <c r="G15" s="243"/>
      <c r="H15" s="243"/>
    </row>
    <row r="16" spans="1:8">
      <c r="A16" s="242" t="s">
        <v>242</v>
      </c>
      <c r="B16" s="243">
        <v>2987400074</v>
      </c>
      <c r="C16" s="243"/>
      <c r="D16" s="243">
        <f>B16</f>
        <v>2987400074</v>
      </c>
      <c r="E16" s="242" t="s">
        <v>361</v>
      </c>
      <c r="F16" s="243"/>
      <c r="G16" s="243"/>
      <c r="H16" s="243"/>
    </row>
    <row r="17" spans="1:8">
      <c r="A17" s="242"/>
      <c r="B17" s="243"/>
      <c r="C17" s="243"/>
      <c r="D17" s="243"/>
      <c r="E17" s="242" t="s">
        <v>678</v>
      </c>
      <c r="F17" s="243">
        <f>'PB 03'!G44</f>
        <v>0</v>
      </c>
      <c r="G17" s="243"/>
      <c r="H17" s="243">
        <f>F17</f>
        <v>0</v>
      </c>
    </row>
    <row r="18" spans="1:8">
      <c r="A18" s="242" t="s">
        <v>243</v>
      </c>
      <c r="B18" s="243"/>
      <c r="C18" s="243"/>
      <c r="D18" s="243"/>
      <c r="E18" s="242" t="s">
        <v>679</v>
      </c>
      <c r="F18" s="243"/>
      <c r="G18" s="243"/>
      <c r="H18" s="243"/>
    </row>
    <row r="19" spans="1:8">
      <c r="A19" s="242" t="s">
        <v>244</v>
      </c>
      <c r="B19" s="243">
        <f>B20+B21</f>
        <v>91843429159</v>
      </c>
      <c r="C19" s="243"/>
      <c r="D19" s="243">
        <f>B19</f>
        <v>91843429159</v>
      </c>
      <c r="E19" s="242" t="s">
        <v>680</v>
      </c>
      <c r="F19" s="243"/>
      <c r="G19" s="243"/>
      <c r="H19" s="243"/>
    </row>
    <row r="20" spans="1:8" ht="14.25" customHeight="1">
      <c r="A20" s="242" t="s">
        <v>289</v>
      </c>
      <c r="B20" s="243">
        <f>'PB 02'!E119</f>
        <v>57126000000</v>
      </c>
      <c r="C20" s="243"/>
      <c r="D20" s="243">
        <f>B20</f>
        <v>57126000000</v>
      </c>
      <c r="E20" s="242" t="s">
        <v>681</v>
      </c>
      <c r="F20" s="243">
        <f>H20</f>
        <v>11433479053.299999</v>
      </c>
      <c r="G20" s="243"/>
      <c r="H20" s="243">
        <f>'PB 03'!G48</f>
        <v>11433479053.299999</v>
      </c>
    </row>
    <row r="21" spans="1:8" ht="47.25">
      <c r="A21" s="318" t="s">
        <v>290</v>
      </c>
      <c r="B21" s="243">
        <f>'PB 02'!E121</f>
        <v>34717429159</v>
      </c>
      <c r="C21" s="319"/>
      <c r="D21" s="320">
        <f>B21</f>
        <v>34717429159</v>
      </c>
      <c r="E21" s="321" t="s">
        <v>682</v>
      </c>
      <c r="F21" s="243"/>
      <c r="G21" s="243"/>
      <c r="H21" s="243"/>
    </row>
    <row r="22" spans="1:8">
      <c r="A22" s="318" t="s">
        <v>696</v>
      </c>
      <c r="B22" s="260">
        <v>381766846</v>
      </c>
      <c r="C22" s="320">
        <v>381766846</v>
      </c>
      <c r="D22" s="320"/>
      <c r="E22" s="242" t="s">
        <v>746</v>
      </c>
      <c r="F22" s="243">
        <f>'PB 03'!G55</f>
        <v>461766846</v>
      </c>
      <c r="G22" s="243"/>
      <c r="H22" s="243">
        <f>F22</f>
        <v>461766846</v>
      </c>
    </row>
    <row r="23" spans="1:8" ht="19.5" customHeight="1">
      <c r="A23" s="322" t="s">
        <v>245</v>
      </c>
      <c r="B23" s="319"/>
      <c r="C23" s="319"/>
      <c r="D23" s="243">
        <f>D11-F11</f>
        <v>3430351471.6999969</v>
      </c>
      <c r="E23" s="438"/>
      <c r="F23" s="438"/>
      <c r="G23" s="438"/>
      <c r="H23" s="438"/>
    </row>
    <row r="24" spans="1:8" ht="18.75">
      <c r="A24" s="322" t="s">
        <v>675</v>
      </c>
      <c r="B24" s="323"/>
      <c r="C24" s="323"/>
      <c r="D24" s="242"/>
      <c r="E24" s="242"/>
      <c r="F24" s="243"/>
      <c r="G24" s="243"/>
      <c r="H24" s="243"/>
    </row>
    <row r="25" spans="1:8" ht="34.5">
      <c r="A25" s="324" t="s">
        <v>676</v>
      </c>
      <c r="B25" s="325"/>
      <c r="C25" s="244"/>
      <c r="D25" s="242"/>
      <c r="E25" s="324" t="s">
        <v>677</v>
      </c>
      <c r="F25" s="244"/>
      <c r="G25" s="244"/>
      <c r="H25" s="242"/>
    </row>
    <row r="26" spans="1:8" ht="9" customHeight="1">
      <c r="A26" s="37"/>
    </row>
    <row r="27" spans="1:8" s="37" customFormat="1">
      <c r="A27" s="35"/>
      <c r="B27" s="504"/>
      <c r="C27" s="504"/>
      <c r="D27" s="504"/>
      <c r="E27" s="504"/>
      <c r="F27" s="504"/>
      <c r="G27" s="504"/>
      <c r="H27" s="504"/>
    </row>
    <row r="28" spans="1:8" s="24" customFormat="1" ht="33.75" customHeight="1">
      <c r="A28" s="62"/>
      <c r="B28" s="526"/>
      <c r="C28" s="526"/>
      <c r="D28" s="526"/>
      <c r="E28" s="526"/>
      <c r="F28" s="506"/>
      <c r="G28" s="506"/>
      <c r="H28" s="506"/>
    </row>
    <row r="29" spans="1:8">
      <c r="A29" s="35"/>
      <c r="B29" s="504"/>
      <c r="C29" s="504"/>
      <c r="D29" s="504"/>
      <c r="E29" s="504"/>
      <c r="F29" s="504"/>
      <c r="G29" s="504"/>
      <c r="H29" s="504"/>
    </row>
    <row r="30" spans="1:8" ht="14.25" customHeight="1">
      <c r="F30" s="37"/>
    </row>
    <row r="31" spans="1:8" ht="14.25" customHeight="1">
      <c r="F31" s="37"/>
    </row>
    <row r="32" spans="1:8" ht="14.25" customHeight="1">
      <c r="F32" s="37"/>
    </row>
    <row r="33" spans="1:6" ht="14.25" customHeight="1">
      <c r="F33" s="37"/>
    </row>
    <row r="34" spans="1:6" ht="14.25" customHeight="1">
      <c r="F34" s="37"/>
    </row>
    <row r="35" spans="1:6">
      <c r="A35" s="37"/>
      <c r="B35" s="37"/>
      <c r="C35" s="37"/>
      <c r="D35" s="37"/>
    </row>
  </sheetData>
  <mergeCells count="10">
    <mergeCell ref="A3:H3"/>
    <mergeCell ref="A4:H4"/>
    <mergeCell ref="A7:A8"/>
    <mergeCell ref="E7:E8"/>
    <mergeCell ref="F27:H27"/>
    <mergeCell ref="F28:H28"/>
    <mergeCell ref="F29:H29"/>
    <mergeCell ref="B27:E27"/>
    <mergeCell ref="B28:E28"/>
    <mergeCell ref="B29:E29"/>
  </mergeCells>
  <phoneticPr fontId="0" type="noConversion"/>
  <printOptions horizontalCentered="1"/>
  <pageMargins left="0.24" right="0.11811023622047245" top="0.32" bottom="0.74803149606299213" header="0.31496062992125984" footer="0.31496062992125984"/>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132"/>
  <sheetViews>
    <sheetView zoomScale="70" zoomScaleNormal="70" workbookViewId="0">
      <pane ySplit="8" topLeftCell="A96" activePane="bottomLeft" state="frozen"/>
      <selection pane="bottomLeft" activeCell="E10" sqref="E10"/>
    </sheetView>
  </sheetViews>
  <sheetFormatPr defaultColWidth="9" defaultRowHeight="15.75"/>
  <cols>
    <col min="1" max="1" width="4.75" style="43" customWidth="1"/>
    <col min="2" max="2" width="55.75" style="43" customWidth="1"/>
    <col min="3" max="3" width="15.875" style="43" customWidth="1"/>
    <col min="4" max="4" width="16.25" style="43" bestFit="1" customWidth="1"/>
    <col min="5" max="5" width="15.875" style="43" customWidth="1"/>
    <col min="6" max="6" width="12" style="43" customWidth="1"/>
    <col min="7" max="7" width="16.625" style="43" customWidth="1"/>
    <col min="8" max="8" width="14.875" style="43" customWidth="1"/>
    <col min="9" max="9" width="16.25" style="43" bestFit="1" customWidth="1"/>
    <col min="10" max="10" width="16.75" style="43" customWidth="1"/>
    <col min="11" max="11" width="9.75" style="43" customWidth="1"/>
    <col min="12" max="12" width="9" style="43" customWidth="1"/>
    <col min="13" max="13" width="20.25" style="43" customWidth="1"/>
    <col min="14" max="16384" width="9" style="43"/>
  </cols>
  <sheetData>
    <row r="1" spans="1:13" ht="18.75">
      <c r="A1" s="42"/>
      <c r="K1" s="17" t="s">
        <v>760</v>
      </c>
    </row>
    <row r="2" spans="1:13" ht="18.75">
      <c r="A2" s="499" t="s">
        <v>761</v>
      </c>
      <c r="B2" s="499"/>
      <c r="C2" s="499"/>
      <c r="D2" s="499"/>
      <c r="E2" s="499"/>
      <c r="F2" s="499"/>
      <c r="G2" s="499"/>
      <c r="H2" s="499"/>
      <c r="I2" s="499"/>
      <c r="J2" s="499"/>
      <c r="K2" s="499"/>
    </row>
    <row r="3" spans="1:13" ht="18.75">
      <c r="A3" s="500" t="s">
        <v>758</v>
      </c>
      <c r="B3" s="500"/>
      <c r="C3" s="500"/>
      <c r="D3" s="500"/>
      <c r="E3" s="500"/>
      <c r="F3" s="500"/>
      <c r="G3" s="500"/>
      <c r="H3" s="500"/>
      <c r="I3" s="500"/>
      <c r="J3" s="500"/>
      <c r="K3" s="500"/>
    </row>
    <row r="4" spans="1:13" s="58" customFormat="1">
      <c r="C4" s="59"/>
      <c r="D4" s="59"/>
      <c r="I4" s="60"/>
      <c r="J4" s="59"/>
      <c r="K4" s="60" t="s">
        <v>189</v>
      </c>
    </row>
    <row r="5" spans="1:13">
      <c r="A5" s="48"/>
      <c r="B5" s="48"/>
      <c r="C5" s="501" t="s">
        <v>249</v>
      </c>
      <c r="D5" s="501"/>
      <c r="E5" s="49"/>
      <c r="F5" s="501" t="s">
        <v>250</v>
      </c>
      <c r="G5" s="501"/>
      <c r="H5" s="501"/>
      <c r="I5" s="501"/>
      <c r="J5" s="501" t="s">
        <v>251</v>
      </c>
      <c r="K5" s="501"/>
    </row>
    <row r="6" spans="1:13" ht="16.5">
      <c r="A6" s="50"/>
      <c r="B6" s="50" t="s">
        <v>176</v>
      </c>
      <c r="C6" s="51" t="s">
        <v>254</v>
      </c>
      <c r="D6" s="55" t="s">
        <v>252</v>
      </c>
      <c r="E6" s="51" t="s">
        <v>258</v>
      </c>
      <c r="F6" s="49" t="s">
        <v>3</v>
      </c>
      <c r="G6" s="49" t="s">
        <v>260</v>
      </c>
      <c r="H6" s="497" t="s">
        <v>336</v>
      </c>
      <c r="I6" s="498"/>
      <c r="J6" s="51" t="s">
        <v>254</v>
      </c>
      <c r="K6" s="52" t="s">
        <v>252</v>
      </c>
    </row>
    <row r="7" spans="1:13" ht="16.5">
      <c r="A7" s="50"/>
      <c r="B7" s="50"/>
      <c r="C7" s="51" t="s">
        <v>255</v>
      </c>
      <c r="D7" s="55" t="s">
        <v>256</v>
      </c>
      <c r="E7" s="51" t="s">
        <v>259</v>
      </c>
      <c r="F7" s="51" t="s">
        <v>24</v>
      </c>
      <c r="G7" s="51" t="s">
        <v>267</v>
      </c>
      <c r="H7" s="51" t="s">
        <v>3</v>
      </c>
      <c r="I7" s="51" t="s">
        <v>3</v>
      </c>
      <c r="J7" s="51" t="s">
        <v>255</v>
      </c>
      <c r="K7" s="55" t="s">
        <v>256</v>
      </c>
    </row>
    <row r="8" spans="1:13" ht="16.5">
      <c r="A8" s="50"/>
      <c r="B8" s="50"/>
      <c r="C8" s="55" t="s">
        <v>23</v>
      </c>
      <c r="D8" s="54" t="s">
        <v>257</v>
      </c>
      <c r="E8" s="53"/>
      <c r="F8" s="51"/>
      <c r="G8" s="51"/>
      <c r="H8" s="51" t="s">
        <v>231</v>
      </c>
      <c r="I8" s="51" t="s">
        <v>337</v>
      </c>
      <c r="J8" s="55" t="s">
        <v>23</v>
      </c>
      <c r="K8" s="54" t="s">
        <v>257</v>
      </c>
    </row>
    <row r="9" spans="1:13" s="73" customFormat="1" ht="11.25">
      <c r="A9" s="71" t="s">
        <v>1</v>
      </c>
      <c r="B9" s="71" t="s">
        <v>2</v>
      </c>
      <c r="C9" s="72">
        <v>1</v>
      </c>
      <c r="D9" s="72">
        <v>2</v>
      </c>
      <c r="E9" s="72" t="s">
        <v>351</v>
      </c>
      <c r="F9" s="72">
        <v>4</v>
      </c>
      <c r="G9" s="109" t="s">
        <v>352</v>
      </c>
      <c r="H9" s="72">
        <v>6</v>
      </c>
      <c r="I9" s="72">
        <v>7</v>
      </c>
      <c r="J9" s="72" t="s">
        <v>353</v>
      </c>
      <c r="K9" s="72" t="s">
        <v>354</v>
      </c>
    </row>
    <row r="10" spans="1:13" s="177" customFormat="1">
      <c r="A10" s="245"/>
      <c r="B10" s="246" t="s">
        <v>25</v>
      </c>
      <c r="C10" s="247">
        <f>C11+C117+C124+C125</f>
        <v>59975000000</v>
      </c>
      <c r="D10" s="247">
        <f>D11+D117+D124+D125</f>
        <v>59975000000</v>
      </c>
      <c r="E10" s="247">
        <f>E11+E117+E124+E125</f>
        <v>98574047657</v>
      </c>
      <c r="F10" s="247">
        <f t="shared" ref="F10:I10" si="0">F11+F117+F124+F125</f>
        <v>34401534</v>
      </c>
      <c r="G10" s="247">
        <f t="shared" si="0"/>
        <v>98539646123</v>
      </c>
      <c r="H10" s="247">
        <f t="shared" si="0"/>
        <v>3357925411</v>
      </c>
      <c r="I10" s="247">
        <f t="shared" si="0"/>
        <v>95181720712</v>
      </c>
      <c r="J10" s="248">
        <f>E10/C10*100</f>
        <v>164.35856216256775</v>
      </c>
      <c r="K10" s="248">
        <f>E10/D10*100</f>
        <v>164.35856216256775</v>
      </c>
    </row>
    <row r="11" spans="1:13" s="176" customFormat="1">
      <c r="A11" s="245" t="s">
        <v>1</v>
      </c>
      <c r="B11" s="249" t="s">
        <v>26</v>
      </c>
      <c r="C11" s="250">
        <f>C12+C20+C26+C40+C46+C47+C48+C49+C53+C59+C62+C65+C68+C71+C72+C74+C77+C78+C79</f>
        <v>1585000000</v>
      </c>
      <c r="D11" s="250">
        <f>D12+D20+D26+D40+D46+D47+D48+D49+D53+D59+D62+D65+D68+D71+D72+D74+D77+D78+D79</f>
        <v>1585000000</v>
      </c>
      <c r="E11" s="250">
        <f>E12+E20+E26+E40+E46+E47+E48+E49+E53+E59+E62+E65+E68+E71+E72+E74+E77+E78+E79</f>
        <v>3360292733</v>
      </c>
      <c r="F11" s="250">
        <f t="shared" ref="F11:I11" si="1">F12+F20+F26+F40+F46+F47+F48+F49+F53+F59+F62+F65+F68+F71+F72+F74+F77+F78+F79</f>
        <v>34401534</v>
      </c>
      <c r="G11" s="250">
        <f>G12+G20+G26+G40+G46+G47+G48+G49+G53+G59+G62+G65+G68+G71+G72+G74+G77+G78+G79</f>
        <v>3325891199</v>
      </c>
      <c r="H11" s="250">
        <f>H12+H20+H26+H40+H46+H47+H48+H49+H53+H59+H62+H65+H68+H71+H72+H74+H77+H78+H79</f>
        <v>2976158565</v>
      </c>
      <c r="I11" s="250">
        <f t="shared" si="1"/>
        <v>349732634</v>
      </c>
      <c r="J11" s="248">
        <f>E11/C11*100</f>
        <v>212.00585066246055</v>
      </c>
      <c r="K11" s="248">
        <f>J11</f>
        <v>212.00585066246055</v>
      </c>
      <c r="L11" s="241"/>
    </row>
    <row r="12" spans="1:13" s="176" customFormat="1">
      <c r="A12" s="251" t="s">
        <v>27</v>
      </c>
      <c r="B12" s="252" t="s">
        <v>28</v>
      </c>
      <c r="C12" s="250"/>
      <c r="D12" s="250"/>
      <c r="E12" s="250">
        <f>E13</f>
        <v>0</v>
      </c>
      <c r="F12" s="250"/>
      <c r="G12" s="250">
        <f>G13</f>
        <v>0</v>
      </c>
      <c r="H12" s="250">
        <f>H13</f>
        <v>0</v>
      </c>
      <c r="I12" s="250"/>
      <c r="J12" s="309"/>
      <c r="K12" s="302"/>
      <c r="L12" s="241"/>
    </row>
    <row r="13" spans="1:13">
      <c r="A13" s="246"/>
      <c r="B13" s="253" t="s">
        <v>29</v>
      </c>
      <c r="C13" s="264"/>
      <c r="D13" s="264"/>
      <c r="E13" s="254">
        <v>0</v>
      </c>
      <c r="F13" s="255"/>
      <c r="G13" s="254">
        <v>0</v>
      </c>
      <c r="H13" s="254">
        <v>0</v>
      </c>
      <c r="I13" s="255"/>
      <c r="J13" s="309"/>
      <c r="K13" s="256"/>
      <c r="M13" s="457">
        <f>I11/137000000*100</f>
        <v>255.27929489051093</v>
      </c>
    </row>
    <row r="14" spans="1:13">
      <c r="A14" s="257"/>
      <c r="B14" s="258" t="s">
        <v>378</v>
      </c>
      <c r="C14" s="264"/>
      <c r="D14" s="264"/>
      <c r="E14" s="255"/>
      <c r="F14" s="255"/>
      <c r="G14" s="255"/>
      <c r="H14" s="255"/>
      <c r="I14" s="255"/>
      <c r="J14" s="309"/>
      <c r="K14" s="256"/>
    </row>
    <row r="15" spans="1:13">
      <c r="A15" s="259"/>
      <c r="B15" s="253" t="s">
        <v>30</v>
      </c>
      <c r="C15" s="260"/>
      <c r="D15" s="260"/>
      <c r="E15" s="260"/>
      <c r="F15" s="260"/>
      <c r="G15" s="303"/>
      <c r="H15" s="303"/>
      <c r="I15" s="303"/>
      <c r="J15" s="309"/>
      <c r="K15" s="261"/>
    </row>
    <row r="16" spans="1:13">
      <c r="A16" s="262"/>
      <c r="B16" s="263" t="s">
        <v>31</v>
      </c>
      <c r="C16" s="260"/>
      <c r="D16" s="260"/>
      <c r="E16" s="260"/>
      <c r="F16" s="260"/>
      <c r="G16" s="260"/>
      <c r="H16" s="260"/>
      <c r="I16" s="260"/>
      <c r="J16" s="309"/>
      <c r="K16" s="261"/>
    </row>
    <row r="17" spans="1:11" ht="31.5">
      <c r="A17" s="259"/>
      <c r="B17" s="258" t="s">
        <v>32</v>
      </c>
      <c r="C17" s="260"/>
      <c r="D17" s="260"/>
      <c r="E17" s="260"/>
      <c r="F17" s="260"/>
      <c r="G17" s="260"/>
      <c r="H17" s="260"/>
      <c r="I17" s="260"/>
      <c r="J17" s="309"/>
      <c r="K17" s="261"/>
    </row>
    <row r="18" spans="1:11">
      <c r="A18" s="259"/>
      <c r="B18" s="253" t="s">
        <v>33</v>
      </c>
      <c r="C18" s="260"/>
      <c r="D18" s="260"/>
      <c r="E18" s="260"/>
      <c r="F18" s="260"/>
      <c r="G18" s="260"/>
      <c r="H18" s="260"/>
      <c r="I18" s="260"/>
      <c r="J18" s="309"/>
      <c r="K18" s="261"/>
    </row>
    <row r="19" spans="1:11">
      <c r="A19" s="259"/>
      <c r="B19" s="258" t="s">
        <v>34</v>
      </c>
      <c r="C19" s="260"/>
      <c r="D19" s="260"/>
      <c r="E19" s="260"/>
      <c r="F19" s="260"/>
      <c r="G19" s="260"/>
      <c r="H19" s="260"/>
      <c r="I19" s="260"/>
      <c r="J19" s="309"/>
      <c r="K19" s="261"/>
    </row>
    <row r="20" spans="1:11" s="177" customFormat="1">
      <c r="A20" s="251" t="s">
        <v>35</v>
      </c>
      <c r="B20" s="252" t="s">
        <v>36</v>
      </c>
      <c r="C20" s="264">
        <v>30000000</v>
      </c>
      <c r="D20" s="264">
        <v>30000000</v>
      </c>
      <c r="E20" s="264">
        <f>E22</f>
        <v>12535405</v>
      </c>
      <c r="F20" s="264">
        <f t="shared" ref="F20:H20" si="2">F22</f>
        <v>0</v>
      </c>
      <c r="G20" s="264">
        <f t="shared" si="2"/>
        <v>12535405</v>
      </c>
      <c r="H20" s="264">
        <f t="shared" si="2"/>
        <v>12535405</v>
      </c>
      <c r="I20" s="264"/>
      <c r="J20" s="248">
        <f t="shared" ref="J20:J72" si="3">E20/C20*100</f>
        <v>41.784683333333334</v>
      </c>
      <c r="K20" s="436">
        <f>J20</f>
        <v>41.784683333333334</v>
      </c>
    </row>
    <row r="21" spans="1:11">
      <c r="A21" s="259"/>
      <c r="B21" s="253" t="s">
        <v>29</v>
      </c>
      <c r="C21" s="260"/>
      <c r="D21" s="260"/>
      <c r="E21" s="260"/>
      <c r="F21" s="260"/>
      <c r="G21" s="260"/>
      <c r="H21" s="260"/>
      <c r="I21" s="260"/>
      <c r="J21" s="309"/>
      <c r="K21" s="261"/>
    </row>
    <row r="22" spans="1:11">
      <c r="A22" s="259"/>
      <c r="B22" s="253" t="s">
        <v>30</v>
      </c>
      <c r="C22" s="260"/>
      <c r="D22" s="260"/>
      <c r="E22" s="266">
        <v>12535405</v>
      </c>
      <c r="F22" s="260"/>
      <c r="G22" s="266">
        <v>12535405</v>
      </c>
      <c r="H22" s="266">
        <v>12535405</v>
      </c>
      <c r="I22" s="260"/>
      <c r="J22" s="309"/>
      <c r="K22" s="261"/>
    </row>
    <row r="23" spans="1:11">
      <c r="A23" s="259"/>
      <c r="B23" s="263" t="s">
        <v>31</v>
      </c>
      <c r="C23" s="260"/>
      <c r="D23" s="260"/>
      <c r="E23" s="260"/>
      <c r="F23" s="260"/>
      <c r="G23" s="260"/>
      <c r="H23" s="260"/>
      <c r="I23" s="260"/>
      <c r="J23" s="309"/>
      <c r="K23" s="261"/>
    </row>
    <row r="24" spans="1:11" ht="31.5">
      <c r="A24" s="259"/>
      <c r="B24" s="258" t="s">
        <v>32</v>
      </c>
      <c r="C24" s="260"/>
      <c r="D24" s="260"/>
      <c r="E24" s="260"/>
      <c r="F24" s="260"/>
      <c r="G24" s="260"/>
      <c r="H24" s="260"/>
      <c r="I24" s="260"/>
      <c r="J24" s="309"/>
      <c r="K24" s="261"/>
    </row>
    <row r="25" spans="1:11">
      <c r="A25" s="259"/>
      <c r="B25" s="253" t="s">
        <v>33</v>
      </c>
      <c r="C25" s="260"/>
      <c r="D25" s="260"/>
      <c r="E25" s="260"/>
      <c r="F25" s="260"/>
      <c r="G25" s="260"/>
      <c r="H25" s="260"/>
      <c r="I25" s="260"/>
      <c r="J25" s="309"/>
      <c r="K25" s="261"/>
    </row>
    <row r="26" spans="1:11" s="177" customFormat="1">
      <c r="A26" s="251" t="s">
        <v>37</v>
      </c>
      <c r="B26" s="252" t="s">
        <v>38</v>
      </c>
      <c r="C26" s="264"/>
      <c r="D26" s="264"/>
      <c r="E26" s="264"/>
      <c r="F26" s="264"/>
      <c r="G26" s="264"/>
      <c r="H26" s="264"/>
      <c r="I26" s="264"/>
      <c r="J26" s="309"/>
      <c r="K26" s="265"/>
    </row>
    <row r="27" spans="1:11">
      <c r="A27" s="267" t="s">
        <v>363</v>
      </c>
      <c r="B27" s="253" t="s">
        <v>379</v>
      </c>
      <c r="C27" s="260"/>
      <c r="D27" s="260"/>
      <c r="E27" s="260"/>
      <c r="F27" s="260"/>
      <c r="G27" s="260"/>
      <c r="H27" s="260"/>
      <c r="I27" s="260"/>
      <c r="J27" s="309"/>
      <c r="K27" s="261"/>
    </row>
    <row r="28" spans="1:11">
      <c r="A28" s="251"/>
      <c r="B28" s="253" t="s">
        <v>380</v>
      </c>
      <c r="C28" s="260"/>
      <c r="D28" s="260"/>
      <c r="E28" s="260"/>
      <c r="F28" s="260"/>
      <c r="G28" s="260"/>
      <c r="H28" s="260"/>
      <c r="I28" s="260"/>
      <c r="J28" s="309"/>
      <c r="K28" s="261"/>
    </row>
    <row r="29" spans="1:11">
      <c r="A29" s="251"/>
      <c r="B29" s="253" t="s">
        <v>381</v>
      </c>
      <c r="C29" s="260"/>
      <c r="D29" s="260"/>
      <c r="E29" s="260"/>
      <c r="F29" s="260"/>
      <c r="G29" s="260"/>
      <c r="H29" s="260"/>
      <c r="I29" s="260"/>
      <c r="J29" s="309"/>
      <c r="K29" s="261"/>
    </row>
    <row r="30" spans="1:11">
      <c r="A30" s="267" t="s">
        <v>364</v>
      </c>
      <c r="B30" s="253" t="s">
        <v>355</v>
      </c>
      <c r="C30" s="260"/>
      <c r="D30" s="260"/>
      <c r="E30" s="260"/>
      <c r="F30" s="260"/>
      <c r="G30" s="260"/>
      <c r="H30" s="260"/>
      <c r="I30" s="260"/>
      <c r="J30" s="309"/>
      <c r="K30" s="261"/>
    </row>
    <row r="31" spans="1:11">
      <c r="A31" s="259"/>
      <c r="B31" s="253" t="s">
        <v>29</v>
      </c>
      <c r="C31" s="260"/>
      <c r="D31" s="260"/>
      <c r="E31" s="260"/>
      <c r="F31" s="260"/>
      <c r="G31" s="260"/>
      <c r="H31" s="260"/>
      <c r="I31" s="260"/>
      <c r="J31" s="309"/>
      <c r="K31" s="261"/>
    </row>
    <row r="32" spans="1:11">
      <c r="A32" s="259"/>
      <c r="B32" s="258" t="s">
        <v>39</v>
      </c>
      <c r="C32" s="260"/>
      <c r="D32" s="260"/>
      <c r="E32" s="260"/>
      <c r="F32" s="260"/>
      <c r="G32" s="260"/>
      <c r="H32" s="260"/>
      <c r="I32" s="260"/>
      <c r="J32" s="248"/>
      <c r="K32" s="265"/>
    </row>
    <row r="33" spans="1:11">
      <c r="A33" s="259"/>
      <c r="B33" s="253" t="s">
        <v>30</v>
      </c>
      <c r="C33" s="260"/>
      <c r="D33" s="260"/>
      <c r="E33" s="260"/>
      <c r="F33" s="260"/>
      <c r="G33" s="260"/>
      <c r="H33" s="260"/>
      <c r="I33" s="260"/>
      <c r="J33" s="248"/>
      <c r="K33" s="265"/>
    </row>
    <row r="34" spans="1:11">
      <c r="A34" s="259"/>
      <c r="B34" s="258" t="s">
        <v>39</v>
      </c>
      <c r="C34" s="260"/>
      <c r="D34" s="260"/>
      <c r="E34" s="260"/>
      <c r="F34" s="260"/>
      <c r="G34" s="260"/>
      <c r="H34" s="260"/>
      <c r="I34" s="260"/>
      <c r="J34" s="248"/>
      <c r="K34" s="265"/>
    </row>
    <row r="35" spans="1:11">
      <c r="A35" s="259"/>
      <c r="B35" s="263" t="s">
        <v>40</v>
      </c>
      <c r="C35" s="260"/>
      <c r="D35" s="260"/>
      <c r="E35" s="260"/>
      <c r="F35" s="260"/>
      <c r="G35" s="260"/>
      <c r="H35" s="260"/>
      <c r="I35" s="260"/>
      <c r="J35" s="248"/>
      <c r="K35" s="265"/>
    </row>
    <row r="36" spans="1:11">
      <c r="A36" s="259"/>
      <c r="B36" s="263" t="s">
        <v>31</v>
      </c>
      <c r="C36" s="260"/>
      <c r="D36" s="260"/>
      <c r="E36" s="260"/>
      <c r="F36" s="260"/>
      <c r="G36" s="260"/>
      <c r="H36" s="260"/>
      <c r="I36" s="260"/>
      <c r="J36" s="248"/>
      <c r="K36" s="265"/>
    </row>
    <row r="37" spans="1:11" ht="31.5">
      <c r="A37" s="259"/>
      <c r="B37" s="258" t="s">
        <v>41</v>
      </c>
      <c r="C37" s="260"/>
      <c r="D37" s="260"/>
      <c r="E37" s="260"/>
      <c r="F37" s="260"/>
      <c r="G37" s="260"/>
      <c r="H37" s="260"/>
      <c r="I37" s="260"/>
      <c r="J37" s="248"/>
      <c r="K37" s="265"/>
    </row>
    <row r="38" spans="1:11">
      <c r="A38" s="262"/>
      <c r="B38" s="263" t="s">
        <v>33</v>
      </c>
      <c r="C38" s="260"/>
      <c r="D38" s="260"/>
      <c r="E38" s="260"/>
      <c r="F38" s="260"/>
      <c r="G38" s="260"/>
      <c r="H38" s="260"/>
      <c r="I38" s="260"/>
      <c r="J38" s="248"/>
      <c r="K38" s="265"/>
    </row>
    <row r="39" spans="1:11">
      <c r="A39" s="259"/>
      <c r="B39" s="258" t="s">
        <v>34</v>
      </c>
      <c r="C39" s="260"/>
      <c r="D39" s="260"/>
      <c r="E39" s="260"/>
      <c r="F39" s="260"/>
      <c r="G39" s="260"/>
      <c r="H39" s="260"/>
      <c r="I39" s="260"/>
      <c r="J39" s="248"/>
      <c r="K39" s="265"/>
    </row>
    <row r="40" spans="1:11" s="177" customFormat="1">
      <c r="A40" s="251" t="s">
        <v>42</v>
      </c>
      <c r="B40" s="252" t="s">
        <v>43</v>
      </c>
      <c r="C40" s="268">
        <v>370000000</v>
      </c>
      <c r="D40" s="268">
        <v>370000000</v>
      </c>
      <c r="E40" s="264">
        <f>E41+E42</f>
        <v>453411622</v>
      </c>
      <c r="F40" s="264"/>
      <c r="G40" s="264">
        <f>G41+G42</f>
        <v>453411622</v>
      </c>
      <c r="H40" s="264">
        <f>H41+H42</f>
        <v>453411622</v>
      </c>
      <c r="I40" s="264"/>
      <c r="J40" s="248">
        <f t="shared" si="3"/>
        <v>122.54368162162162</v>
      </c>
      <c r="K40" s="436">
        <f>J40</f>
        <v>122.54368162162162</v>
      </c>
    </row>
    <row r="41" spans="1:11">
      <c r="A41" s="259"/>
      <c r="B41" s="253" t="s">
        <v>29</v>
      </c>
      <c r="C41" s="260"/>
      <c r="D41" s="260"/>
      <c r="E41" s="266">
        <v>438434054</v>
      </c>
      <c r="F41" s="260"/>
      <c r="G41" s="266">
        <v>438434054</v>
      </c>
      <c r="H41" s="266">
        <v>438434054</v>
      </c>
      <c r="I41" s="260"/>
      <c r="J41" s="248"/>
      <c r="K41" s="265"/>
    </row>
    <row r="42" spans="1:11">
      <c r="A42" s="257"/>
      <c r="B42" s="253" t="s">
        <v>30</v>
      </c>
      <c r="C42" s="260"/>
      <c r="D42" s="260"/>
      <c r="E42" s="266">
        <v>14977568</v>
      </c>
      <c r="F42" s="260"/>
      <c r="G42" s="266">
        <v>14977568</v>
      </c>
      <c r="H42" s="266">
        <v>14977568</v>
      </c>
      <c r="I42" s="260"/>
      <c r="J42" s="248"/>
      <c r="K42" s="265"/>
    </row>
    <row r="43" spans="1:11">
      <c r="A43" s="259"/>
      <c r="B43" s="263" t="s">
        <v>31</v>
      </c>
      <c r="C43" s="260"/>
      <c r="D43" s="260"/>
      <c r="E43" s="260"/>
      <c r="F43" s="260"/>
      <c r="G43" s="260"/>
      <c r="H43" s="260"/>
      <c r="I43" s="260"/>
      <c r="J43" s="248"/>
      <c r="K43" s="265"/>
    </row>
    <row r="44" spans="1:11" ht="31.5">
      <c r="A44" s="259"/>
      <c r="B44" s="258" t="s">
        <v>32</v>
      </c>
      <c r="C44" s="260"/>
      <c r="D44" s="260"/>
      <c r="E44" s="260"/>
      <c r="F44" s="260"/>
      <c r="G44" s="260"/>
      <c r="H44" s="260"/>
      <c r="I44" s="260"/>
      <c r="J44" s="248"/>
      <c r="K44" s="265"/>
    </row>
    <row r="45" spans="1:11">
      <c r="A45" s="259"/>
      <c r="B45" s="253" t="s">
        <v>33</v>
      </c>
      <c r="C45" s="260"/>
      <c r="D45" s="260"/>
      <c r="E45" s="260"/>
      <c r="F45" s="260"/>
      <c r="G45" s="260"/>
      <c r="H45" s="260"/>
      <c r="I45" s="260"/>
      <c r="J45" s="248"/>
      <c r="K45" s="265"/>
    </row>
    <row r="46" spans="1:11" s="177" customFormat="1">
      <c r="A46" s="251" t="s">
        <v>44</v>
      </c>
      <c r="B46" s="269" t="s">
        <v>45</v>
      </c>
      <c r="C46" s="268">
        <v>326000000</v>
      </c>
      <c r="D46" s="268">
        <v>326000000</v>
      </c>
      <c r="E46" s="268">
        <v>1010073735</v>
      </c>
      <c r="F46" s="264"/>
      <c r="G46" s="264">
        <f>H46+I46</f>
        <v>1010073735</v>
      </c>
      <c r="H46" s="268">
        <v>924740068</v>
      </c>
      <c r="I46" s="268">
        <v>85333667</v>
      </c>
      <c r="J46" s="248">
        <f>E46/C46*100</f>
        <v>309.83856901840488</v>
      </c>
      <c r="K46" s="436">
        <f>J46</f>
        <v>309.83856901840488</v>
      </c>
    </row>
    <row r="47" spans="1:11" s="177" customFormat="1">
      <c r="A47" s="251" t="s">
        <v>46</v>
      </c>
      <c r="B47" s="252" t="s">
        <v>47</v>
      </c>
      <c r="C47" s="264"/>
      <c r="D47" s="264"/>
      <c r="E47" s="264"/>
      <c r="F47" s="264"/>
      <c r="G47" s="264"/>
      <c r="H47" s="264"/>
      <c r="I47" s="264"/>
      <c r="J47" s="248"/>
      <c r="K47" s="265"/>
    </row>
    <row r="48" spans="1:11" s="177" customFormat="1">
      <c r="A48" s="251" t="s">
        <v>48</v>
      </c>
      <c r="B48" s="252" t="s">
        <v>49</v>
      </c>
      <c r="C48" s="264"/>
      <c r="D48" s="264"/>
      <c r="E48" s="268">
        <v>2574671</v>
      </c>
      <c r="F48" s="264"/>
      <c r="G48" s="268">
        <v>2574671</v>
      </c>
      <c r="H48" s="264"/>
      <c r="I48" s="268">
        <v>2574671</v>
      </c>
      <c r="J48" s="248"/>
      <c r="K48" s="265"/>
    </row>
    <row r="49" spans="1:11" s="177" customFormat="1">
      <c r="A49" s="251" t="s">
        <v>50</v>
      </c>
      <c r="B49" s="252" t="s">
        <v>51</v>
      </c>
      <c r="C49" s="268">
        <v>207000000</v>
      </c>
      <c r="D49" s="268">
        <v>207000000</v>
      </c>
      <c r="E49" s="268">
        <v>1074111895</v>
      </c>
      <c r="F49" s="264"/>
      <c r="G49" s="268">
        <v>1074111895</v>
      </c>
      <c r="H49" s="268">
        <v>1074111895</v>
      </c>
      <c r="I49" s="264"/>
      <c r="J49" s="248">
        <f t="shared" si="3"/>
        <v>518.89463526570046</v>
      </c>
      <c r="K49" s="436">
        <f>J49</f>
        <v>518.89463526570046</v>
      </c>
    </row>
    <row r="50" spans="1:11" s="177" customFormat="1">
      <c r="A50" s="251" t="s">
        <v>52</v>
      </c>
      <c r="B50" s="252" t="s">
        <v>53</v>
      </c>
      <c r="C50" s="264"/>
      <c r="D50" s="264"/>
      <c r="E50" s="264"/>
      <c r="F50" s="264"/>
      <c r="G50" s="264"/>
      <c r="H50" s="264"/>
      <c r="I50" s="264"/>
      <c r="J50" s="248"/>
      <c r="K50" s="265"/>
    </row>
    <row r="51" spans="1:11">
      <c r="A51" s="257"/>
      <c r="B51" s="270" t="s">
        <v>54</v>
      </c>
      <c r="C51" s="260"/>
      <c r="D51" s="260"/>
      <c r="E51" s="260"/>
      <c r="F51" s="260"/>
      <c r="G51" s="260"/>
      <c r="H51" s="260"/>
      <c r="I51" s="260"/>
      <c r="J51" s="248"/>
      <c r="K51" s="265"/>
    </row>
    <row r="52" spans="1:11">
      <c r="A52" s="257"/>
      <c r="B52" s="270" t="s">
        <v>55</v>
      </c>
      <c r="C52" s="260"/>
      <c r="D52" s="260"/>
      <c r="E52" s="260"/>
      <c r="F52" s="260"/>
      <c r="G52" s="260"/>
      <c r="H52" s="260"/>
      <c r="I52" s="260"/>
      <c r="J52" s="248"/>
      <c r="K52" s="265"/>
    </row>
    <row r="53" spans="1:11" s="177" customFormat="1">
      <c r="A53" s="251">
        <v>10</v>
      </c>
      <c r="B53" s="252" t="s">
        <v>56</v>
      </c>
      <c r="C53" s="268">
        <f>D53</f>
        <v>97000000</v>
      </c>
      <c r="D53" s="268">
        <v>97000000</v>
      </c>
      <c r="E53" s="268">
        <v>98935336</v>
      </c>
      <c r="F53" s="268">
        <v>23705000</v>
      </c>
      <c r="G53" s="264">
        <f>E53-F53</f>
        <v>75230336</v>
      </c>
      <c r="H53" s="264"/>
      <c r="I53" s="264">
        <f>G53</f>
        <v>75230336</v>
      </c>
      <c r="J53" s="248">
        <f t="shared" si="3"/>
        <v>101.99519175257731</v>
      </c>
      <c r="K53" s="436">
        <f>J53</f>
        <v>101.99519175257731</v>
      </c>
    </row>
    <row r="54" spans="1:11">
      <c r="A54" s="271"/>
      <c r="B54" s="270" t="s">
        <v>57</v>
      </c>
      <c r="C54" s="260"/>
      <c r="D54" s="260"/>
      <c r="E54" s="260"/>
      <c r="F54" s="260"/>
      <c r="G54" s="260"/>
      <c r="H54" s="260"/>
      <c r="I54" s="260"/>
      <c r="J54" s="248"/>
      <c r="K54" s="265"/>
    </row>
    <row r="55" spans="1:11">
      <c r="A55" s="259"/>
      <c r="B55" s="270" t="s">
        <v>58</v>
      </c>
      <c r="C55" s="260"/>
      <c r="D55" s="260"/>
      <c r="E55" s="260"/>
      <c r="F55" s="260"/>
      <c r="G55" s="260"/>
      <c r="H55" s="260"/>
      <c r="I55" s="260"/>
      <c r="J55" s="248"/>
      <c r="K55" s="265"/>
    </row>
    <row r="56" spans="1:11">
      <c r="A56" s="259"/>
      <c r="B56" s="270" t="s">
        <v>382</v>
      </c>
      <c r="C56" s="260"/>
      <c r="D56" s="260"/>
      <c r="E56" s="260"/>
      <c r="F56" s="260"/>
      <c r="G56" s="260"/>
      <c r="H56" s="260"/>
      <c r="I56" s="260"/>
      <c r="J56" s="248"/>
      <c r="K56" s="265"/>
    </row>
    <row r="57" spans="1:11">
      <c r="A57" s="259"/>
      <c r="B57" s="270" t="s">
        <v>356</v>
      </c>
      <c r="C57" s="260"/>
      <c r="D57" s="260"/>
      <c r="E57" s="260"/>
      <c r="F57" s="260"/>
      <c r="G57" s="260"/>
      <c r="H57" s="260"/>
      <c r="I57" s="260"/>
      <c r="J57" s="248"/>
      <c r="K57" s="265"/>
    </row>
    <row r="58" spans="1:11">
      <c r="A58" s="259"/>
      <c r="B58" s="270" t="s">
        <v>383</v>
      </c>
      <c r="C58" s="260"/>
      <c r="D58" s="260"/>
      <c r="E58" s="260"/>
      <c r="F58" s="260"/>
      <c r="G58" s="260"/>
      <c r="H58" s="260"/>
      <c r="I58" s="260"/>
      <c r="J58" s="248"/>
      <c r="K58" s="265"/>
    </row>
    <row r="59" spans="1:11" s="177" customFormat="1">
      <c r="A59" s="251" t="s">
        <v>59</v>
      </c>
      <c r="B59" s="272" t="s">
        <v>60</v>
      </c>
      <c r="C59" s="268">
        <v>130000000</v>
      </c>
      <c r="D59" s="268">
        <v>130000000</v>
      </c>
      <c r="E59" s="268">
        <v>554709600</v>
      </c>
      <c r="F59" s="264"/>
      <c r="G59" s="264">
        <f>H59+I59</f>
        <v>554709600</v>
      </c>
      <c r="H59" s="268">
        <v>499238640</v>
      </c>
      <c r="I59" s="268">
        <v>55470960</v>
      </c>
      <c r="J59" s="248">
        <f t="shared" si="3"/>
        <v>426.69969230769232</v>
      </c>
      <c r="K59" s="436">
        <f>J59</f>
        <v>426.69969230769232</v>
      </c>
    </row>
    <row r="60" spans="1:11" ht="31.5">
      <c r="A60" s="257"/>
      <c r="B60" s="273" t="s">
        <v>61</v>
      </c>
      <c r="C60" s="260"/>
      <c r="D60" s="260"/>
      <c r="E60" s="260"/>
      <c r="F60" s="260"/>
      <c r="G60" s="260"/>
      <c r="H60" s="260"/>
      <c r="I60" s="260"/>
      <c r="J60" s="248"/>
      <c r="K60" s="265"/>
    </row>
    <row r="61" spans="1:11" ht="31.5">
      <c r="A61" s="259"/>
      <c r="B61" s="273" t="s">
        <v>62</v>
      </c>
      <c r="C61" s="260"/>
      <c r="D61" s="260"/>
      <c r="E61" s="260">
        <f>E59</f>
        <v>554709600</v>
      </c>
      <c r="F61" s="260"/>
      <c r="G61" s="260">
        <f>G59</f>
        <v>554709600</v>
      </c>
      <c r="H61" s="260">
        <f>H59</f>
        <v>499238640</v>
      </c>
      <c r="I61" s="260">
        <f>I59</f>
        <v>55470960</v>
      </c>
      <c r="J61" s="248"/>
      <c r="K61" s="265"/>
    </row>
    <row r="62" spans="1:11" s="177" customFormat="1">
      <c r="A62" s="251" t="s">
        <v>63</v>
      </c>
      <c r="B62" s="252" t="s">
        <v>365</v>
      </c>
      <c r="C62" s="264">
        <v>300000000</v>
      </c>
      <c r="D62" s="264">
        <v>300000000</v>
      </c>
      <c r="E62" s="264">
        <v>5478880</v>
      </c>
      <c r="F62" s="264"/>
      <c r="G62" s="264">
        <f>E62</f>
        <v>5478880</v>
      </c>
      <c r="H62" s="264">
        <f>G62</f>
        <v>5478880</v>
      </c>
      <c r="I62" s="264"/>
      <c r="J62" s="248">
        <f t="shared" si="3"/>
        <v>1.8262933333333331</v>
      </c>
      <c r="K62" s="436">
        <f>J62</f>
        <v>1.8262933333333331</v>
      </c>
    </row>
    <row r="63" spans="1:11">
      <c r="A63" s="251"/>
      <c r="B63" s="273" t="s">
        <v>384</v>
      </c>
      <c r="C63" s="260"/>
      <c r="D63" s="260"/>
      <c r="E63" s="260"/>
      <c r="F63" s="260"/>
      <c r="G63" s="260"/>
      <c r="H63" s="260"/>
      <c r="I63" s="260"/>
      <c r="J63" s="248"/>
      <c r="K63" s="265"/>
    </row>
    <row r="64" spans="1:11" ht="31.5">
      <c r="A64" s="251"/>
      <c r="B64" s="273" t="s">
        <v>385</v>
      </c>
      <c r="C64" s="260"/>
      <c r="D64" s="260"/>
      <c r="E64" s="260"/>
      <c r="F64" s="260"/>
      <c r="G64" s="260"/>
      <c r="H64" s="260"/>
      <c r="I64" s="260"/>
      <c r="J64" s="248"/>
      <c r="K64" s="265"/>
    </row>
    <row r="65" spans="1:11">
      <c r="A65" s="251" t="s">
        <v>64</v>
      </c>
      <c r="B65" s="252" t="s">
        <v>65</v>
      </c>
      <c r="C65" s="260"/>
      <c r="D65" s="260"/>
      <c r="E65" s="260"/>
      <c r="F65" s="260"/>
      <c r="G65" s="260"/>
      <c r="H65" s="260"/>
      <c r="I65" s="260"/>
      <c r="J65" s="248"/>
      <c r="K65" s="265"/>
    </row>
    <row r="66" spans="1:11">
      <c r="A66" s="259"/>
      <c r="B66" s="270" t="s">
        <v>66</v>
      </c>
      <c r="C66" s="260"/>
      <c r="D66" s="260"/>
      <c r="E66" s="260"/>
      <c r="F66" s="260"/>
      <c r="G66" s="260"/>
      <c r="H66" s="260"/>
      <c r="I66" s="260"/>
      <c r="J66" s="248"/>
      <c r="K66" s="265"/>
    </row>
    <row r="67" spans="1:11">
      <c r="A67" s="259"/>
      <c r="B67" s="274" t="s">
        <v>67</v>
      </c>
      <c r="C67" s="260"/>
      <c r="D67" s="260"/>
      <c r="E67" s="260"/>
      <c r="F67" s="260"/>
      <c r="G67" s="260"/>
      <c r="H67" s="260"/>
      <c r="I67" s="260"/>
      <c r="J67" s="248"/>
      <c r="K67" s="265"/>
    </row>
    <row r="68" spans="1:11" ht="38.25" customHeight="1">
      <c r="A68" s="251" t="s">
        <v>68</v>
      </c>
      <c r="B68" s="252" t="s">
        <v>366</v>
      </c>
      <c r="C68" s="260"/>
      <c r="D68" s="260"/>
      <c r="E68" s="260"/>
      <c r="F68" s="260"/>
      <c r="G68" s="260"/>
      <c r="H68" s="260"/>
      <c r="I68" s="260"/>
      <c r="J68" s="248"/>
      <c r="K68" s="265"/>
    </row>
    <row r="69" spans="1:11" ht="31.5">
      <c r="A69" s="251"/>
      <c r="B69" s="270" t="s">
        <v>367</v>
      </c>
      <c r="C69" s="260"/>
      <c r="D69" s="260"/>
      <c r="E69" s="260"/>
      <c r="F69" s="260"/>
      <c r="G69" s="260"/>
      <c r="H69" s="260"/>
      <c r="I69" s="260"/>
      <c r="J69" s="248"/>
      <c r="K69" s="265"/>
    </row>
    <row r="70" spans="1:11" ht="31.5">
      <c r="A70" s="259"/>
      <c r="B70" s="274" t="s">
        <v>368</v>
      </c>
      <c r="C70" s="260"/>
      <c r="D70" s="260"/>
      <c r="E70" s="260"/>
      <c r="F70" s="260"/>
      <c r="G70" s="260"/>
      <c r="H70" s="260"/>
      <c r="I70" s="260"/>
      <c r="J70" s="248"/>
      <c r="K70" s="265"/>
    </row>
    <row r="71" spans="1:11">
      <c r="A71" s="251" t="s">
        <v>69</v>
      </c>
      <c r="B71" s="275" t="s">
        <v>71</v>
      </c>
      <c r="C71" s="260"/>
      <c r="D71" s="260"/>
      <c r="E71" s="260"/>
      <c r="F71" s="260"/>
      <c r="G71" s="260"/>
      <c r="H71" s="260"/>
      <c r="I71" s="260"/>
      <c r="J71" s="248"/>
      <c r="K71" s="265"/>
    </row>
    <row r="72" spans="1:11" s="177" customFormat="1">
      <c r="A72" s="251" t="s">
        <v>70</v>
      </c>
      <c r="B72" s="252" t="s">
        <v>73</v>
      </c>
      <c r="C72" s="268">
        <v>125000000</v>
      </c>
      <c r="D72" s="268">
        <v>125000000</v>
      </c>
      <c r="E72" s="268">
        <v>148461589</v>
      </c>
      <c r="F72" s="268">
        <v>10696534</v>
      </c>
      <c r="G72" s="264">
        <f>E72-F72</f>
        <v>137765055</v>
      </c>
      <c r="H72" s="264">
        <v>6642055</v>
      </c>
      <c r="I72" s="264">
        <v>131123000</v>
      </c>
      <c r="J72" s="248">
        <f t="shared" si="3"/>
        <v>118.76927120000001</v>
      </c>
      <c r="K72" s="436">
        <f>J72</f>
        <v>118.76927120000001</v>
      </c>
    </row>
    <row r="73" spans="1:11" s="45" customFormat="1">
      <c r="A73" s="257"/>
      <c r="B73" s="270" t="s">
        <v>369</v>
      </c>
      <c r="C73" s="276"/>
      <c r="D73" s="276"/>
      <c r="E73" s="276"/>
      <c r="F73" s="276"/>
      <c r="G73" s="276"/>
      <c r="H73" s="276"/>
      <c r="I73" s="276"/>
      <c r="J73" s="309"/>
      <c r="K73" s="277"/>
    </row>
    <row r="74" spans="1:11">
      <c r="A74" s="251" t="s">
        <v>72</v>
      </c>
      <c r="B74" s="275" t="s">
        <v>370</v>
      </c>
      <c r="C74" s="260"/>
      <c r="D74" s="260"/>
      <c r="E74" s="260"/>
      <c r="F74" s="260"/>
      <c r="G74" s="260"/>
      <c r="H74" s="260"/>
      <c r="I74" s="260"/>
      <c r="J74" s="309"/>
      <c r="K74" s="261"/>
    </row>
    <row r="75" spans="1:11">
      <c r="A75" s="251"/>
      <c r="B75" s="258" t="s">
        <v>371</v>
      </c>
      <c r="C75" s="260"/>
      <c r="D75" s="260"/>
      <c r="E75" s="260"/>
      <c r="F75" s="260"/>
      <c r="G75" s="260"/>
      <c r="H75" s="260"/>
      <c r="I75" s="260"/>
      <c r="J75" s="309"/>
      <c r="K75" s="261"/>
    </row>
    <row r="76" spans="1:11">
      <c r="A76" s="278"/>
      <c r="B76" s="258" t="s">
        <v>372</v>
      </c>
      <c r="C76" s="260"/>
      <c r="D76" s="260"/>
      <c r="E76" s="260"/>
      <c r="F76" s="260"/>
      <c r="G76" s="260"/>
      <c r="H76" s="260"/>
      <c r="I76" s="260"/>
      <c r="J76" s="309"/>
      <c r="K76" s="261"/>
    </row>
    <row r="77" spans="1:11">
      <c r="A77" s="251" t="s">
        <v>357</v>
      </c>
      <c r="B77" s="252" t="s">
        <v>74</v>
      </c>
      <c r="C77" s="260"/>
      <c r="D77" s="260"/>
      <c r="E77" s="260"/>
      <c r="F77" s="260"/>
      <c r="G77" s="260"/>
      <c r="H77" s="260"/>
      <c r="I77" s="260"/>
      <c r="J77" s="309"/>
      <c r="K77" s="261"/>
    </row>
    <row r="78" spans="1:11">
      <c r="A78" s="251" t="s">
        <v>358</v>
      </c>
      <c r="B78" s="275" t="s">
        <v>75</v>
      </c>
      <c r="C78" s="260"/>
      <c r="D78" s="260"/>
      <c r="E78" s="260"/>
      <c r="F78" s="260"/>
      <c r="G78" s="260"/>
      <c r="H78" s="260"/>
      <c r="I78" s="260"/>
      <c r="J78" s="309"/>
      <c r="K78" s="261"/>
    </row>
    <row r="79" spans="1:11">
      <c r="A79" s="251" t="s">
        <v>359</v>
      </c>
      <c r="B79" s="275" t="s">
        <v>338</v>
      </c>
      <c r="C79" s="260"/>
      <c r="D79" s="260"/>
      <c r="E79" s="260"/>
      <c r="F79" s="260"/>
      <c r="G79" s="260"/>
      <c r="H79" s="260"/>
      <c r="I79" s="260"/>
      <c r="J79" s="309"/>
      <c r="K79" s="261"/>
    </row>
    <row r="80" spans="1:11">
      <c r="A80" s="246" t="s">
        <v>76</v>
      </c>
      <c r="B80" s="279" t="s">
        <v>77</v>
      </c>
      <c r="C80" s="260"/>
      <c r="D80" s="260"/>
      <c r="E80" s="260"/>
      <c r="F80" s="260"/>
      <c r="G80" s="260"/>
      <c r="H80" s="260"/>
      <c r="I80" s="260"/>
      <c r="J80" s="309"/>
      <c r="K80" s="261"/>
    </row>
    <row r="81" spans="1:11">
      <c r="A81" s="257" t="s">
        <v>27</v>
      </c>
      <c r="B81" s="280" t="s">
        <v>78</v>
      </c>
      <c r="C81" s="260"/>
      <c r="D81" s="260"/>
      <c r="E81" s="260"/>
      <c r="F81" s="260"/>
      <c r="G81" s="260"/>
      <c r="H81" s="260"/>
      <c r="I81" s="260"/>
      <c r="J81" s="309"/>
      <c r="K81" s="261"/>
    </row>
    <row r="82" spans="1:11">
      <c r="A82" s="281" t="s">
        <v>79</v>
      </c>
      <c r="B82" s="282" t="s">
        <v>80</v>
      </c>
      <c r="C82" s="260"/>
      <c r="D82" s="260"/>
      <c r="E82" s="260"/>
      <c r="F82" s="260"/>
      <c r="G82" s="260"/>
      <c r="H82" s="260"/>
      <c r="I82" s="260"/>
      <c r="J82" s="309"/>
      <c r="K82" s="261"/>
    </row>
    <row r="83" spans="1:11">
      <c r="A83" s="281" t="s">
        <v>81</v>
      </c>
      <c r="B83" s="282" t="s">
        <v>82</v>
      </c>
      <c r="C83" s="260"/>
      <c r="D83" s="260"/>
      <c r="E83" s="260"/>
      <c r="F83" s="260"/>
      <c r="G83" s="260"/>
      <c r="H83" s="260"/>
      <c r="I83" s="260"/>
      <c r="J83" s="309"/>
      <c r="K83" s="261"/>
    </row>
    <row r="84" spans="1:11">
      <c r="A84" s="281" t="s">
        <v>83</v>
      </c>
      <c r="B84" s="282" t="s">
        <v>84</v>
      </c>
      <c r="C84" s="260"/>
      <c r="D84" s="260"/>
      <c r="E84" s="260"/>
      <c r="F84" s="260"/>
      <c r="G84" s="260"/>
      <c r="H84" s="260"/>
      <c r="I84" s="260"/>
      <c r="J84" s="309"/>
      <c r="K84" s="261"/>
    </row>
    <row r="85" spans="1:11">
      <c r="A85" s="281" t="s">
        <v>85</v>
      </c>
      <c r="B85" s="282" t="s">
        <v>86</v>
      </c>
      <c r="C85" s="260"/>
      <c r="D85" s="260"/>
      <c r="E85" s="260"/>
      <c r="F85" s="260"/>
      <c r="G85" s="260"/>
      <c r="H85" s="260"/>
      <c r="I85" s="260"/>
      <c r="J85" s="309"/>
      <c r="K85" s="261"/>
    </row>
    <row r="86" spans="1:11">
      <c r="A86" s="281" t="s">
        <v>87</v>
      </c>
      <c r="B86" s="282" t="s">
        <v>88</v>
      </c>
      <c r="C86" s="260"/>
      <c r="D86" s="260"/>
      <c r="E86" s="260"/>
      <c r="F86" s="260"/>
      <c r="G86" s="260"/>
      <c r="H86" s="260"/>
      <c r="I86" s="260"/>
      <c r="J86" s="309"/>
      <c r="K86" s="261"/>
    </row>
    <row r="87" spans="1:11">
      <c r="A87" s="281" t="s">
        <v>89</v>
      </c>
      <c r="B87" s="282" t="s">
        <v>90</v>
      </c>
      <c r="C87" s="260"/>
      <c r="D87" s="260"/>
      <c r="E87" s="260"/>
      <c r="F87" s="260"/>
      <c r="G87" s="260"/>
      <c r="H87" s="260"/>
      <c r="I87" s="260"/>
      <c r="J87" s="309"/>
      <c r="K87" s="261"/>
    </row>
    <row r="88" spans="1:11">
      <c r="A88" s="283" t="s">
        <v>35</v>
      </c>
      <c r="B88" s="284" t="s">
        <v>339</v>
      </c>
      <c r="C88" s="260"/>
      <c r="D88" s="260"/>
      <c r="E88" s="260"/>
      <c r="F88" s="260"/>
      <c r="G88" s="260"/>
      <c r="H88" s="260"/>
      <c r="I88" s="260"/>
      <c r="J88" s="309"/>
      <c r="K88" s="261"/>
    </row>
    <row r="89" spans="1:11">
      <c r="A89" s="283" t="s">
        <v>37</v>
      </c>
      <c r="B89" s="284" t="s">
        <v>91</v>
      </c>
      <c r="C89" s="260"/>
      <c r="D89" s="260"/>
      <c r="E89" s="260"/>
      <c r="F89" s="260"/>
      <c r="G89" s="260"/>
      <c r="H89" s="260"/>
      <c r="I89" s="260"/>
      <c r="J89" s="309"/>
      <c r="K89" s="261"/>
    </row>
    <row r="90" spans="1:11" ht="31.5">
      <c r="A90" s="283" t="s">
        <v>42</v>
      </c>
      <c r="B90" s="285" t="s">
        <v>92</v>
      </c>
      <c r="C90" s="260"/>
      <c r="D90" s="260"/>
      <c r="E90" s="260"/>
      <c r="F90" s="260"/>
      <c r="G90" s="260"/>
      <c r="H90" s="260"/>
      <c r="I90" s="260"/>
      <c r="J90" s="309"/>
      <c r="K90" s="261"/>
    </row>
    <row r="91" spans="1:11">
      <c r="A91" s="286" t="s">
        <v>93</v>
      </c>
      <c r="B91" s="279" t="s">
        <v>346</v>
      </c>
      <c r="C91" s="260"/>
      <c r="D91" s="260"/>
      <c r="E91" s="260"/>
      <c r="F91" s="260"/>
      <c r="G91" s="260"/>
      <c r="H91" s="260"/>
      <c r="I91" s="260"/>
      <c r="J91" s="309"/>
      <c r="K91" s="261"/>
    </row>
    <row r="92" spans="1:11">
      <c r="A92" s="287">
        <v>1</v>
      </c>
      <c r="B92" s="282" t="s">
        <v>94</v>
      </c>
      <c r="C92" s="260"/>
      <c r="D92" s="260"/>
      <c r="E92" s="260"/>
      <c r="F92" s="260"/>
      <c r="G92" s="260"/>
      <c r="H92" s="260"/>
      <c r="I92" s="260"/>
      <c r="J92" s="309"/>
      <c r="K92" s="261"/>
    </row>
    <row r="93" spans="1:11">
      <c r="A93" s="287">
        <v>2</v>
      </c>
      <c r="B93" s="282" t="s">
        <v>95</v>
      </c>
      <c r="C93" s="260"/>
      <c r="D93" s="260"/>
      <c r="E93" s="260"/>
      <c r="F93" s="260"/>
      <c r="G93" s="260"/>
      <c r="H93" s="260"/>
      <c r="I93" s="260"/>
      <c r="J93" s="309"/>
      <c r="K93" s="261"/>
    </row>
    <row r="94" spans="1:11">
      <c r="A94" s="287">
        <v>3</v>
      </c>
      <c r="B94" s="282" t="s">
        <v>373</v>
      </c>
      <c r="C94" s="260"/>
      <c r="D94" s="260"/>
      <c r="E94" s="260"/>
      <c r="F94" s="260"/>
      <c r="G94" s="260"/>
      <c r="H94" s="260"/>
      <c r="I94" s="260"/>
      <c r="J94" s="309"/>
      <c r="K94" s="261"/>
    </row>
    <row r="95" spans="1:11">
      <c r="A95" s="287">
        <v>4</v>
      </c>
      <c r="B95" s="282" t="s">
        <v>374</v>
      </c>
      <c r="C95" s="260"/>
      <c r="D95" s="260"/>
      <c r="E95" s="260"/>
      <c r="F95" s="260"/>
      <c r="G95" s="260"/>
      <c r="H95" s="260"/>
      <c r="I95" s="260"/>
      <c r="J95" s="309"/>
      <c r="K95" s="261"/>
    </row>
    <row r="96" spans="1:11">
      <c r="A96" s="278">
        <v>5</v>
      </c>
      <c r="B96" s="282" t="s">
        <v>375</v>
      </c>
      <c r="C96" s="260"/>
      <c r="D96" s="260"/>
      <c r="E96" s="260"/>
      <c r="F96" s="260"/>
      <c r="G96" s="260"/>
      <c r="H96" s="260"/>
      <c r="I96" s="260"/>
      <c r="J96" s="309"/>
      <c r="K96" s="261"/>
    </row>
    <row r="97" spans="1:11">
      <c r="A97" s="278">
        <v>6</v>
      </c>
      <c r="B97" s="288" t="s">
        <v>376</v>
      </c>
      <c r="C97" s="260"/>
      <c r="D97" s="260"/>
      <c r="E97" s="260"/>
      <c r="F97" s="260"/>
      <c r="G97" s="260"/>
      <c r="H97" s="260"/>
      <c r="I97" s="260"/>
      <c r="J97" s="309"/>
      <c r="K97" s="261"/>
    </row>
    <row r="98" spans="1:11">
      <c r="A98" s="278">
        <v>7</v>
      </c>
      <c r="B98" s="288" t="s">
        <v>377</v>
      </c>
      <c r="C98" s="260"/>
      <c r="D98" s="260"/>
      <c r="E98" s="260"/>
      <c r="F98" s="260"/>
      <c r="G98" s="260"/>
      <c r="H98" s="260"/>
      <c r="I98" s="260"/>
      <c r="J98" s="309"/>
      <c r="K98" s="261"/>
    </row>
    <row r="99" spans="1:11">
      <c r="A99" s="287">
        <v>8</v>
      </c>
      <c r="B99" s="282" t="s">
        <v>90</v>
      </c>
      <c r="C99" s="260"/>
      <c r="D99" s="260"/>
      <c r="E99" s="260"/>
      <c r="F99" s="260"/>
      <c r="G99" s="260"/>
      <c r="H99" s="260"/>
      <c r="I99" s="260"/>
      <c r="J99" s="309"/>
      <c r="K99" s="261"/>
    </row>
    <row r="100" spans="1:11">
      <c r="A100" s="289" t="s">
        <v>96</v>
      </c>
      <c r="B100" s="290" t="s">
        <v>97</v>
      </c>
      <c r="C100" s="260"/>
      <c r="D100" s="260"/>
      <c r="E100" s="260"/>
      <c r="F100" s="260"/>
      <c r="G100" s="260"/>
      <c r="H100" s="260"/>
      <c r="I100" s="260"/>
      <c r="J100" s="309"/>
      <c r="K100" s="261"/>
    </row>
    <row r="101" spans="1:11">
      <c r="A101" s="286" t="s">
        <v>98</v>
      </c>
      <c r="B101" s="291" t="s">
        <v>99</v>
      </c>
      <c r="C101" s="260"/>
      <c r="D101" s="260"/>
      <c r="E101" s="260"/>
      <c r="F101" s="260"/>
      <c r="G101" s="260"/>
      <c r="H101" s="260"/>
      <c r="I101" s="260"/>
      <c r="J101" s="309"/>
      <c r="K101" s="261"/>
    </row>
    <row r="102" spans="1:11">
      <c r="A102" s="278">
        <v>1</v>
      </c>
      <c r="B102" s="292" t="s">
        <v>100</v>
      </c>
      <c r="C102" s="260"/>
      <c r="D102" s="260"/>
      <c r="E102" s="260"/>
      <c r="F102" s="260"/>
      <c r="G102" s="260"/>
      <c r="H102" s="260"/>
      <c r="I102" s="260"/>
      <c r="J102" s="309"/>
      <c r="K102" s="261"/>
    </row>
    <row r="103" spans="1:11">
      <c r="A103" s="278">
        <v>2</v>
      </c>
      <c r="B103" s="292" t="s">
        <v>101</v>
      </c>
      <c r="C103" s="260"/>
      <c r="D103" s="260"/>
      <c r="E103" s="260"/>
      <c r="F103" s="260"/>
      <c r="G103" s="260"/>
      <c r="H103" s="260"/>
      <c r="I103" s="260"/>
      <c r="J103" s="309"/>
      <c r="K103" s="261"/>
    </row>
    <row r="104" spans="1:11">
      <c r="A104" s="289" t="s">
        <v>102</v>
      </c>
      <c r="B104" s="293" t="s">
        <v>103</v>
      </c>
      <c r="C104" s="260"/>
      <c r="D104" s="260"/>
      <c r="E104" s="260"/>
      <c r="F104" s="260"/>
      <c r="G104" s="260"/>
      <c r="H104" s="260"/>
      <c r="I104" s="260"/>
      <c r="J104" s="309"/>
      <c r="K104" s="261"/>
    </row>
    <row r="105" spans="1:11">
      <c r="A105" s="294">
        <v>1</v>
      </c>
      <c r="B105" s="285" t="s">
        <v>104</v>
      </c>
      <c r="C105" s="260"/>
      <c r="D105" s="260"/>
      <c r="E105" s="260"/>
      <c r="F105" s="260"/>
      <c r="G105" s="260"/>
      <c r="H105" s="260"/>
      <c r="I105" s="260"/>
      <c r="J105" s="309"/>
      <c r="K105" s="261"/>
    </row>
    <row r="106" spans="1:11">
      <c r="A106" s="294">
        <v>2</v>
      </c>
      <c r="B106" s="285" t="s">
        <v>105</v>
      </c>
      <c r="C106" s="260"/>
      <c r="D106" s="260"/>
      <c r="E106" s="260"/>
      <c r="F106" s="260"/>
      <c r="G106" s="260"/>
      <c r="H106" s="260"/>
      <c r="I106" s="260"/>
      <c r="J106" s="309"/>
      <c r="K106" s="261"/>
    </row>
    <row r="107" spans="1:11">
      <c r="A107" s="287" t="s">
        <v>106</v>
      </c>
      <c r="B107" s="295" t="s">
        <v>107</v>
      </c>
      <c r="C107" s="260"/>
      <c r="D107" s="260"/>
      <c r="E107" s="260"/>
      <c r="F107" s="260"/>
      <c r="G107" s="260"/>
      <c r="H107" s="260"/>
      <c r="I107" s="260"/>
      <c r="J107" s="309"/>
      <c r="K107" s="261"/>
    </row>
    <row r="108" spans="1:11">
      <c r="A108" s="287" t="s">
        <v>108</v>
      </c>
      <c r="B108" s="295" t="s">
        <v>109</v>
      </c>
      <c r="C108" s="260"/>
      <c r="D108" s="260"/>
      <c r="E108" s="260"/>
      <c r="F108" s="260"/>
      <c r="G108" s="260"/>
      <c r="H108" s="260"/>
      <c r="I108" s="260"/>
      <c r="J108" s="309"/>
      <c r="K108" s="261"/>
    </row>
    <row r="109" spans="1:11">
      <c r="A109" s="294">
        <v>3</v>
      </c>
      <c r="B109" s="285" t="s">
        <v>110</v>
      </c>
      <c r="C109" s="260"/>
      <c r="D109" s="260"/>
      <c r="E109" s="260"/>
      <c r="F109" s="260"/>
      <c r="G109" s="260"/>
      <c r="H109" s="260"/>
      <c r="I109" s="260"/>
      <c r="J109" s="309"/>
      <c r="K109" s="261"/>
    </row>
    <row r="110" spans="1:11">
      <c r="A110" s="289" t="s">
        <v>2</v>
      </c>
      <c r="B110" s="296" t="s">
        <v>223</v>
      </c>
      <c r="C110" s="260"/>
      <c r="D110" s="260"/>
      <c r="E110" s="260"/>
      <c r="F110" s="260"/>
      <c r="G110" s="260"/>
      <c r="H110" s="260"/>
      <c r="I110" s="260"/>
      <c r="J110" s="309"/>
      <c r="K110" s="261"/>
    </row>
    <row r="111" spans="1:11">
      <c r="A111" s="289" t="s">
        <v>111</v>
      </c>
      <c r="B111" s="297" t="s">
        <v>224</v>
      </c>
      <c r="C111" s="260"/>
      <c r="D111" s="260"/>
      <c r="E111" s="260"/>
      <c r="F111" s="260"/>
      <c r="G111" s="260"/>
      <c r="H111" s="260"/>
      <c r="I111" s="260"/>
      <c r="J111" s="309"/>
      <c r="K111" s="261"/>
    </row>
    <row r="112" spans="1:11">
      <c r="A112" s="287">
        <v>1</v>
      </c>
      <c r="B112" s="298" t="s">
        <v>112</v>
      </c>
      <c r="C112" s="260"/>
      <c r="D112" s="260"/>
      <c r="E112" s="260"/>
      <c r="F112" s="260"/>
      <c r="G112" s="260"/>
      <c r="H112" s="260"/>
      <c r="I112" s="260"/>
      <c r="J112" s="309"/>
      <c r="K112" s="261"/>
    </row>
    <row r="113" spans="1:12">
      <c r="A113" s="287">
        <f>A112+1</f>
        <v>2</v>
      </c>
      <c r="B113" s="298" t="s">
        <v>225</v>
      </c>
      <c r="C113" s="260"/>
      <c r="D113" s="260"/>
      <c r="E113" s="260"/>
      <c r="F113" s="260"/>
      <c r="G113" s="260"/>
      <c r="H113" s="260"/>
      <c r="I113" s="260"/>
      <c r="J113" s="309"/>
      <c r="K113" s="261"/>
    </row>
    <row r="114" spans="1:12">
      <c r="A114" s="289" t="s">
        <v>76</v>
      </c>
      <c r="B114" s="297" t="s">
        <v>113</v>
      </c>
      <c r="C114" s="260"/>
      <c r="D114" s="260"/>
      <c r="E114" s="260"/>
      <c r="F114" s="260"/>
      <c r="G114" s="260"/>
      <c r="H114" s="260"/>
      <c r="I114" s="260"/>
      <c r="J114" s="309"/>
      <c r="K114" s="261"/>
    </row>
    <row r="115" spans="1:12">
      <c r="A115" s="287">
        <v>1</v>
      </c>
      <c r="B115" s="299" t="s">
        <v>112</v>
      </c>
      <c r="C115" s="260"/>
      <c r="D115" s="260"/>
      <c r="E115" s="260"/>
      <c r="F115" s="260"/>
      <c r="G115" s="260"/>
      <c r="H115" s="260"/>
      <c r="I115" s="260"/>
      <c r="J115" s="309"/>
      <c r="K115" s="261"/>
    </row>
    <row r="116" spans="1:12">
      <c r="A116" s="287">
        <v>2</v>
      </c>
      <c r="B116" s="298" t="s">
        <v>225</v>
      </c>
      <c r="C116" s="260"/>
      <c r="D116" s="260"/>
      <c r="E116" s="260"/>
      <c r="F116" s="260"/>
      <c r="G116" s="260"/>
      <c r="H116" s="260"/>
      <c r="I116" s="260"/>
      <c r="J116" s="309"/>
      <c r="K116" s="261"/>
    </row>
    <row r="117" spans="1:12" s="178" customFormat="1">
      <c r="A117" s="289" t="s">
        <v>114</v>
      </c>
      <c r="B117" s="297" t="s">
        <v>115</v>
      </c>
      <c r="C117" s="264">
        <f t="shared" ref="C117:D117" si="4">C118+C123</f>
        <v>58390000000</v>
      </c>
      <c r="D117" s="264">
        <f t="shared" si="4"/>
        <v>58390000000</v>
      </c>
      <c r="E117" s="264">
        <f>E118+E123</f>
        <v>92225196005</v>
      </c>
      <c r="F117" s="264">
        <f t="shared" ref="F117:I117" si="5">F118+F123</f>
        <v>0</v>
      </c>
      <c r="G117" s="264">
        <f>G118+G123</f>
        <v>92225196005</v>
      </c>
      <c r="H117" s="264">
        <f t="shared" si="5"/>
        <v>381766846</v>
      </c>
      <c r="I117" s="264">
        <f t="shared" si="5"/>
        <v>91843429159</v>
      </c>
      <c r="J117" s="248">
        <f t="shared" ref="J117:J121" si="6">E117/C117*100</f>
        <v>157.94690187532112</v>
      </c>
      <c r="K117" s="437">
        <f>J117</f>
        <v>157.94690187532112</v>
      </c>
    </row>
    <row r="118" spans="1:12" s="178" customFormat="1">
      <c r="A118" s="289" t="s">
        <v>111</v>
      </c>
      <c r="B118" s="297" t="s">
        <v>116</v>
      </c>
      <c r="C118" s="264">
        <f>C119+C120</f>
        <v>58390000000</v>
      </c>
      <c r="D118" s="264">
        <v>58390000000</v>
      </c>
      <c r="E118" s="264">
        <f>E119+E120</f>
        <v>91843429159</v>
      </c>
      <c r="F118" s="264"/>
      <c r="G118" s="264">
        <f>E118</f>
        <v>91843429159</v>
      </c>
      <c r="H118" s="264"/>
      <c r="I118" s="264">
        <f>G118</f>
        <v>91843429159</v>
      </c>
      <c r="J118" s="248">
        <f t="shared" si="6"/>
        <v>157.29307956670661</v>
      </c>
      <c r="K118" s="437">
        <f t="shared" ref="K118:K121" si="7">J118</f>
        <v>157.29307956670661</v>
      </c>
    </row>
    <row r="119" spans="1:12" s="178" customFormat="1">
      <c r="A119" s="294" t="s">
        <v>117</v>
      </c>
      <c r="B119" s="304" t="s">
        <v>118</v>
      </c>
      <c r="C119" s="305">
        <v>57126000000</v>
      </c>
      <c r="D119" s="264">
        <v>57126000000</v>
      </c>
      <c r="E119" s="306">
        <v>57126000000</v>
      </c>
      <c r="F119" s="264"/>
      <c r="G119" s="264">
        <f t="shared" ref="G119:G121" si="8">E119</f>
        <v>57126000000</v>
      </c>
      <c r="H119" s="264"/>
      <c r="I119" s="264">
        <f t="shared" ref="I119:I121" si="9">G119</f>
        <v>57126000000</v>
      </c>
      <c r="J119" s="248">
        <f t="shared" si="6"/>
        <v>100</v>
      </c>
      <c r="K119" s="437">
        <f t="shared" si="7"/>
        <v>100</v>
      </c>
    </row>
    <row r="120" spans="1:12" s="178" customFormat="1">
      <c r="A120" s="294" t="s">
        <v>119</v>
      </c>
      <c r="B120" s="304" t="s">
        <v>120</v>
      </c>
      <c r="C120" s="264">
        <f>C121</f>
        <v>1264000000</v>
      </c>
      <c r="D120" s="264">
        <v>1264000000</v>
      </c>
      <c r="E120" s="306">
        <f>E121</f>
        <v>34717429159</v>
      </c>
      <c r="F120" s="264"/>
      <c r="G120" s="264">
        <f t="shared" si="8"/>
        <v>34717429159</v>
      </c>
      <c r="H120" s="264"/>
      <c r="I120" s="264">
        <f t="shared" si="9"/>
        <v>34717429159</v>
      </c>
      <c r="J120" s="248">
        <f t="shared" si="6"/>
        <v>2746.6320537183547</v>
      </c>
      <c r="K120" s="437">
        <f t="shared" si="7"/>
        <v>2746.6320537183547</v>
      </c>
    </row>
    <row r="121" spans="1:12">
      <c r="A121" s="300" t="s">
        <v>106</v>
      </c>
      <c r="B121" s="301" t="s">
        <v>121</v>
      </c>
      <c r="C121" s="254">
        <v>1264000000</v>
      </c>
      <c r="D121" s="260">
        <v>1264000000</v>
      </c>
      <c r="E121" s="303">
        <f>34717429547-388</f>
        <v>34717429159</v>
      </c>
      <c r="F121" s="260"/>
      <c r="G121" s="264">
        <f t="shared" si="8"/>
        <v>34717429159</v>
      </c>
      <c r="H121" s="260"/>
      <c r="I121" s="264">
        <f t="shared" si="9"/>
        <v>34717429159</v>
      </c>
      <c r="J121" s="248">
        <f t="shared" si="6"/>
        <v>2746.6320537183547</v>
      </c>
      <c r="K121" s="437">
        <f t="shared" si="7"/>
        <v>2746.6320537183547</v>
      </c>
    </row>
    <row r="122" spans="1:12">
      <c r="A122" s="300" t="s">
        <v>108</v>
      </c>
      <c r="B122" s="301" t="s">
        <v>122</v>
      </c>
      <c r="C122" s="260"/>
      <c r="D122" s="260"/>
      <c r="E122" s="260"/>
      <c r="F122" s="260"/>
      <c r="G122" s="260"/>
      <c r="H122" s="260"/>
      <c r="I122" s="260"/>
      <c r="J122" s="309"/>
      <c r="K122" s="261"/>
    </row>
    <row r="123" spans="1:12" s="178" customFormat="1">
      <c r="A123" s="289" t="s">
        <v>76</v>
      </c>
      <c r="B123" s="297" t="s">
        <v>123</v>
      </c>
      <c r="C123" s="264"/>
      <c r="D123" s="264"/>
      <c r="E123" s="264">
        <f>G123</f>
        <v>381766846</v>
      </c>
      <c r="F123" s="264"/>
      <c r="G123" s="306">
        <v>381766846</v>
      </c>
      <c r="H123" s="306">
        <v>381766846</v>
      </c>
      <c r="I123" s="264"/>
      <c r="J123" s="309"/>
      <c r="K123" s="265"/>
    </row>
    <row r="124" spans="1:12" s="178" customFormat="1">
      <c r="A124" s="289" t="s">
        <v>124</v>
      </c>
      <c r="B124" s="297" t="s">
        <v>125</v>
      </c>
      <c r="C124" s="264"/>
      <c r="D124" s="264"/>
      <c r="E124" s="264">
        <f>G124</f>
        <v>2987400074</v>
      </c>
      <c r="F124" s="264"/>
      <c r="G124" s="306">
        <v>2987400074</v>
      </c>
      <c r="H124" s="264"/>
      <c r="I124" s="306">
        <v>2987400074</v>
      </c>
      <c r="J124" s="309"/>
      <c r="K124" s="265"/>
    </row>
    <row r="125" spans="1:12" s="178" customFormat="1">
      <c r="A125" s="307" t="s">
        <v>126</v>
      </c>
      <c r="B125" s="308" t="s">
        <v>127</v>
      </c>
      <c r="C125" s="264"/>
      <c r="D125" s="264"/>
      <c r="E125" s="264">
        <f>G125</f>
        <v>1158845</v>
      </c>
      <c r="F125" s="264"/>
      <c r="G125" s="306">
        <v>1158845</v>
      </c>
      <c r="H125" s="264"/>
      <c r="I125" s="306">
        <v>1158845</v>
      </c>
      <c r="J125" s="309"/>
      <c r="K125" s="265"/>
    </row>
    <row r="126" spans="1:12">
      <c r="A126" s="56"/>
      <c r="B126" s="57"/>
    </row>
    <row r="127" spans="1:12" s="45" customFormat="1" ht="18.75">
      <c r="A127" s="503"/>
      <c r="B127" s="503"/>
      <c r="C127" s="503"/>
      <c r="D127" s="503"/>
      <c r="E127" s="503"/>
      <c r="F127" s="503"/>
      <c r="G127" s="503"/>
      <c r="H127" s="503"/>
      <c r="I127" s="504"/>
      <c r="J127" s="504"/>
      <c r="K127" s="504"/>
      <c r="L127" s="44"/>
    </row>
    <row r="128" spans="1:12" s="46" customFormat="1" ht="18.75">
      <c r="A128" s="505"/>
      <c r="B128" s="505"/>
      <c r="C128" s="505"/>
      <c r="D128" s="505"/>
      <c r="E128" s="505"/>
      <c r="F128" s="505"/>
      <c r="G128" s="505"/>
      <c r="H128" s="505"/>
      <c r="I128" s="506"/>
      <c r="J128" s="506"/>
      <c r="K128" s="506"/>
    </row>
    <row r="129" spans="1:12" s="46" customFormat="1" ht="18.75">
      <c r="A129" s="503"/>
      <c r="B129" s="503"/>
      <c r="C129" s="503"/>
      <c r="D129" s="503"/>
      <c r="E129" s="503"/>
      <c r="F129" s="503"/>
      <c r="G129" s="503"/>
      <c r="H129" s="503"/>
      <c r="I129" s="504"/>
      <c r="J129" s="504"/>
      <c r="K129" s="504"/>
      <c r="L129" s="45"/>
    </row>
    <row r="131" spans="1:12">
      <c r="A131" s="502"/>
      <c r="B131" s="502"/>
      <c r="C131" s="502"/>
      <c r="D131" s="502"/>
      <c r="E131" s="502"/>
      <c r="F131" s="502"/>
      <c r="G131" s="502"/>
      <c r="H131" s="502"/>
      <c r="I131" s="502"/>
      <c r="J131" s="502"/>
      <c r="K131" s="502"/>
    </row>
    <row r="132" spans="1:12">
      <c r="B132" s="47"/>
    </row>
  </sheetData>
  <mergeCells count="16">
    <mergeCell ref="A131:K131"/>
    <mergeCell ref="A127:B127"/>
    <mergeCell ref="I127:K127"/>
    <mergeCell ref="A128:B128"/>
    <mergeCell ref="I128:K128"/>
    <mergeCell ref="A129:B129"/>
    <mergeCell ref="I129:K129"/>
    <mergeCell ref="C128:H128"/>
    <mergeCell ref="C127:H127"/>
    <mergeCell ref="C129:H129"/>
    <mergeCell ref="H6:I6"/>
    <mergeCell ref="A2:K2"/>
    <mergeCell ref="A3:K3"/>
    <mergeCell ref="C5:D5"/>
    <mergeCell ref="J5:K5"/>
    <mergeCell ref="F5:I5"/>
  </mergeCells>
  <printOptions horizontalCentered="1"/>
  <pageMargins left="0.47244094488188981" right="0.47244094488188981" top="0.59055118110236227" bottom="0.47244094488188981" header="0.31496062992125984" footer="0.31496062992125984"/>
  <pageSetup paperSize="9" scale="55" orientation="landscape" r:id="rId1"/>
  <headerFooter alignWithMargins="0">
    <oddHeader xml:space="preserve">&amp;C                                                                                                                                  </oddHead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M61"/>
  <sheetViews>
    <sheetView zoomScale="55" zoomScaleNormal="55" workbookViewId="0">
      <selection activeCell="W18" sqref="W18"/>
    </sheetView>
  </sheetViews>
  <sheetFormatPr defaultColWidth="8.875" defaultRowHeight="15.75"/>
  <cols>
    <col min="1" max="1" width="5.125" style="24" bestFit="1" customWidth="1"/>
    <col min="2" max="2" width="60.875" style="24" customWidth="1"/>
    <col min="3" max="5" width="17" style="180" bestFit="1" customWidth="1"/>
    <col min="6" max="6" width="11" style="180" customWidth="1"/>
    <col min="7" max="7" width="17" style="180" bestFit="1" customWidth="1"/>
    <col min="8" max="8" width="21" style="180" bestFit="1" customWidth="1"/>
    <col min="9" max="9" width="20.375" style="180" customWidth="1"/>
    <col min="10" max="10" width="6" style="24" hidden="1" customWidth="1"/>
    <col min="11" max="12" width="5.875" style="24" hidden="1" customWidth="1"/>
    <col min="13" max="13" width="0.125" style="24" customWidth="1"/>
    <col min="14" max="14" width="8.875" style="24"/>
    <col min="15" max="15" width="17.375" style="24" customWidth="1"/>
    <col min="16" max="16384" width="8.875" style="24"/>
  </cols>
  <sheetData>
    <row r="1" spans="1:13" ht="21" customHeight="1">
      <c r="A1" s="23"/>
      <c r="B1" s="23"/>
      <c r="C1" s="179"/>
      <c r="D1" s="179"/>
      <c r="E1" s="179"/>
      <c r="F1" s="179"/>
      <c r="G1" s="179"/>
      <c r="I1" s="181" t="s">
        <v>763</v>
      </c>
    </row>
    <row r="2" spans="1:13" ht="18.75" customHeight="1">
      <c r="A2" s="506" t="s">
        <v>762</v>
      </c>
      <c r="B2" s="506"/>
      <c r="C2" s="506"/>
      <c r="D2" s="506"/>
      <c r="E2" s="506"/>
      <c r="F2" s="506"/>
      <c r="G2" s="506"/>
      <c r="H2" s="506"/>
      <c r="I2" s="506"/>
    </row>
    <row r="3" spans="1:13" ht="17.25" customHeight="1">
      <c r="A3" s="533" t="s">
        <v>758</v>
      </c>
      <c r="B3" s="533"/>
      <c r="C3" s="533"/>
      <c r="D3" s="533"/>
      <c r="E3" s="533"/>
      <c r="F3" s="533"/>
      <c r="G3" s="533"/>
      <c r="H3" s="533"/>
      <c r="I3" s="533"/>
    </row>
    <row r="4" spans="1:13">
      <c r="F4" s="182"/>
      <c r="G4" s="183"/>
      <c r="H4" s="184"/>
      <c r="I4" s="184" t="s">
        <v>756</v>
      </c>
    </row>
    <row r="5" spans="1:13" ht="18" customHeight="1">
      <c r="A5" s="31"/>
      <c r="B5" s="31" t="s">
        <v>0</v>
      </c>
      <c r="C5" s="544" t="s">
        <v>261</v>
      </c>
      <c r="D5" s="544"/>
      <c r="E5" s="545" t="s">
        <v>262</v>
      </c>
      <c r="F5" s="546"/>
      <c r="G5" s="547"/>
      <c r="H5" s="185" t="s">
        <v>263</v>
      </c>
      <c r="I5" s="185"/>
      <c r="J5" s="534" t="s">
        <v>128</v>
      </c>
      <c r="K5" s="535"/>
      <c r="L5" s="535"/>
      <c r="M5" s="536"/>
    </row>
    <row r="6" spans="1:13" ht="18.75" customHeight="1">
      <c r="A6" s="28" t="s">
        <v>21</v>
      </c>
      <c r="B6" s="28" t="s">
        <v>264</v>
      </c>
      <c r="C6" s="186" t="s">
        <v>254</v>
      </c>
      <c r="D6" s="187" t="s">
        <v>252</v>
      </c>
      <c r="E6" s="187" t="s">
        <v>195</v>
      </c>
      <c r="F6" s="187" t="s">
        <v>4</v>
      </c>
      <c r="G6" s="187" t="s">
        <v>266</v>
      </c>
      <c r="H6" s="186" t="s">
        <v>22</v>
      </c>
      <c r="I6" s="187" t="s">
        <v>252</v>
      </c>
      <c r="J6" s="537"/>
      <c r="K6" s="538"/>
      <c r="L6" s="538"/>
      <c r="M6" s="539"/>
    </row>
    <row r="7" spans="1:13" ht="18.75" customHeight="1">
      <c r="A7" s="28"/>
      <c r="B7" s="28"/>
      <c r="C7" s="186" t="s">
        <v>255</v>
      </c>
      <c r="D7" s="187" t="s">
        <v>256</v>
      </c>
      <c r="E7" s="187" t="s">
        <v>266</v>
      </c>
      <c r="F7" s="187" t="s">
        <v>268</v>
      </c>
      <c r="G7" s="187" t="s">
        <v>270</v>
      </c>
      <c r="H7" s="186" t="s">
        <v>23</v>
      </c>
      <c r="I7" s="187" t="s">
        <v>253</v>
      </c>
      <c r="J7" s="537"/>
      <c r="K7" s="538"/>
      <c r="L7" s="538"/>
      <c r="M7" s="539"/>
    </row>
    <row r="8" spans="1:13" ht="13.5" customHeight="1">
      <c r="A8" s="64"/>
      <c r="B8" s="64"/>
      <c r="C8" s="188" t="s">
        <v>23</v>
      </c>
      <c r="D8" s="188" t="s">
        <v>257</v>
      </c>
      <c r="E8" s="188" t="s">
        <v>267</v>
      </c>
      <c r="F8" s="188" t="s">
        <v>269</v>
      </c>
      <c r="G8" s="188" t="s">
        <v>232</v>
      </c>
      <c r="H8" s="188"/>
      <c r="I8" s="188"/>
      <c r="J8" s="540"/>
      <c r="K8" s="541"/>
      <c r="L8" s="541"/>
      <c r="M8" s="542"/>
    </row>
    <row r="9" spans="1:13" s="27" customFormat="1" ht="11.25" customHeight="1">
      <c r="A9" s="69" t="s">
        <v>1</v>
      </c>
      <c r="B9" s="69" t="s">
        <v>2</v>
      </c>
      <c r="C9" s="189">
        <v>1</v>
      </c>
      <c r="D9" s="189">
        <v>2</v>
      </c>
      <c r="E9" s="189" t="s">
        <v>129</v>
      </c>
      <c r="F9" s="189">
        <v>4</v>
      </c>
      <c r="G9" s="189">
        <v>5</v>
      </c>
      <c r="H9" s="189" t="s">
        <v>272</v>
      </c>
      <c r="I9" s="189" t="s">
        <v>271</v>
      </c>
      <c r="J9" s="70" t="s">
        <v>130</v>
      </c>
      <c r="K9" s="70" t="s">
        <v>131</v>
      </c>
      <c r="L9" s="70" t="s">
        <v>132</v>
      </c>
      <c r="M9" s="69" t="s">
        <v>133</v>
      </c>
    </row>
    <row r="10" spans="1:13" s="442" customFormat="1" ht="23.1" customHeight="1">
      <c r="A10" s="333"/>
      <c r="B10" s="443" t="s">
        <v>747</v>
      </c>
      <c r="C10" s="444">
        <f t="shared" ref="C10:F10" si="0">C56</f>
        <v>58527000000</v>
      </c>
      <c r="D10" s="444">
        <f t="shared" si="0"/>
        <v>58527000000</v>
      </c>
      <c r="E10" s="444">
        <f t="shared" si="0"/>
        <v>91751369240.300003</v>
      </c>
      <c r="F10" s="444">
        <f t="shared" si="0"/>
        <v>0</v>
      </c>
      <c r="G10" s="444">
        <f>G56</f>
        <v>91751369240.300003</v>
      </c>
      <c r="H10" s="439"/>
      <c r="I10" s="439"/>
      <c r="J10" s="440"/>
      <c r="K10" s="440"/>
      <c r="L10" s="440"/>
      <c r="M10" s="441"/>
    </row>
    <row r="11" spans="1:13" ht="22.5" customHeight="1">
      <c r="A11" s="163" t="s">
        <v>1</v>
      </c>
      <c r="B11" s="65" t="s">
        <v>265</v>
      </c>
      <c r="C11" s="185">
        <f>C12+C29+C30+C44</f>
        <v>58527000000</v>
      </c>
      <c r="D11" s="185">
        <f t="shared" ref="D11" si="1">D12+D29+D30+D44</f>
        <v>58527000000</v>
      </c>
      <c r="E11" s="185">
        <f t="shared" ref="E11:F11" si="2">E12+E29+E30+E44+E48</f>
        <v>91289602394.300003</v>
      </c>
      <c r="F11" s="185">
        <f t="shared" si="2"/>
        <v>0</v>
      </c>
      <c r="G11" s="185">
        <f>G12+G29+G30+G44+G48</f>
        <v>91289602394.300003</v>
      </c>
      <c r="H11" s="239">
        <f t="shared" ref="H11:H56" si="3">E11/C11*100</f>
        <v>155.97861225468588</v>
      </c>
      <c r="I11" s="239">
        <v>155.7118654745673</v>
      </c>
      <c r="J11" s="63"/>
      <c r="K11" s="63"/>
      <c r="L11" s="63"/>
      <c r="M11" s="63"/>
    </row>
    <row r="12" spans="1:13" ht="20.25" customHeight="1">
      <c r="A12" s="163" t="s">
        <v>111</v>
      </c>
      <c r="B12" s="65" t="s">
        <v>235</v>
      </c>
      <c r="C12" s="194">
        <f>C13+C27+C28</f>
        <v>13000000</v>
      </c>
      <c r="D12" s="194">
        <f>D13+D27+D28</f>
        <v>13000000</v>
      </c>
      <c r="E12" s="194">
        <f t="shared" ref="E12:G12" si="4">E13+E27+E28</f>
        <v>9998717518</v>
      </c>
      <c r="F12" s="194">
        <f t="shared" si="4"/>
        <v>0</v>
      </c>
      <c r="G12" s="194">
        <f t="shared" si="4"/>
        <v>9998717518</v>
      </c>
      <c r="H12" s="239">
        <f t="shared" si="3"/>
        <v>76913.211676923078</v>
      </c>
      <c r="I12" s="239">
        <v>76913.211676923078</v>
      </c>
      <c r="J12" s="63"/>
      <c r="K12" s="63"/>
      <c r="L12" s="63"/>
      <c r="M12" s="63"/>
    </row>
    <row r="13" spans="1:13" ht="31.5">
      <c r="A13" s="163">
        <v>1</v>
      </c>
      <c r="B13" s="195" t="s">
        <v>340</v>
      </c>
      <c r="C13" s="194"/>
      <c r="D13" s="194"/>
      <c r="E13" s="194">
        <f>SUM(E14:E26)</f>
        <v>9998717518</v>
      </c>
      <c r="F13" s="194">
        <f t="shared" ref="F13:G13" si="5">SUM(F14:F26)</f>
        <v>0</v>
      </c>
      <c r="G13" s="194">
        <f t="shared" si="5"/>
        <v>9998717518</v>
      </c>
      <c r="H13" s="239"/>
      <c r="I13" s="239"/>
      <c r="J13" s="63"/>
      <c r="K13" s="63"/>
      <c r="L13" s="63"/>
      <c r="M13" s="63"/>
    </row>
    <row r="14" spans="1:13" ht="20.25" customHeight="1">
      <c r="A14" s="196" t="s">
        <v>79</v>
      </c>
      <c r="B14" s="197" t="s">
        <v>134</v>
      </c>
      <c r="C14" s="194"/>
      <c r="D14" s="194"/>
      <c r="E14" s="194"/>
      <c r="F14" s="193"/>
      <c r="G14" s="193"/>
      <c r="H14" s="239"/>
      <c r="I14" s="239"/>
      <c r="J14" s="63"/>
      <c r="K14" s="63"/>
      <c r="L14" s="63"/>
      <c r="M14" s="63"/>
    </row>
    <row r="15" spans="1:13" ht="20.25" customHeight="1">
      <c r="A15" s="196" t="s">
        <v>81</v>
      </c>
      <c r="B15" s="197" t="s">
        <v>341</v>
      </c>
      <c r="C15" s="194"/>
      <c r="D15" s="194"/>
      <c r="E15" s="194"/>
      <c r="F15" s="193"/>
      <c r="G15" s="193"/>
      <c r="H15" s="239"/>
      <c r="I15" s="239"/>
      <c r="J15" s="63"/>
      <c r="K15" s="63"/>
      <c r="L15" s="63"/>
      <c r="M15" s="63"/>
    </row>
    <row r="16" spans="1:13" ht="20.25" customHeight="1">
      <c r="A16" s="196" t="s">
        <v>83</v>
      </c>
      <c r="B16" s="197" t="s">
        <v>135</v>
      </c>
      <c r="C16" s="194"/>
      <c r="D16" s="194"/>
      <c r="E16" s="192">
        <v>846382769</v>
      </c>
      <c r="F16" s="193"/>
      <c r="G16" s="192">
        <v>846382769</v>
      </c>
      <c r="H16" s="239"/>
      <c r="I16" s="239"/>
      <c r="J16" s="63"/>
      <c r="K16" s="63"/>
      <c r="L16" s="63"/>
      <c r="M16" s="63"/>
    </row>
    <row r="17" spans="1:13" ht="20.25" customHeight="1">
      <c r="A17" s="196" t="s">
        <v>85</v>
      </c>
      <c r="B17" s="197" t="s">
        <v>334</v>
      </c>
      <c r="C17" s="194"/>
      <c r="D17" s="194"/>
      <c r="E17" s="194"/>
      <c r="F17" s="193"/>
      <c r="G17" s="193"/>
      <c r="H17" s="239"/>
      <c r="I17" s="239"/>
      <c r="J17" s="63"/>
      <c r="K17" s="63"/>
      <c r="L17" s="63"/>
      <c r="M17" s="63"/>
    </row>
    <row r="18" spans="1:13" ht="20.25" customHeight="1">
      <c r="A18" s="196" t="s">
        <v>87</v>
      </c>
      <c r="B18" s="197" t="s">
        <v>136</v>
      </c>
      <c r="C18" s="194"/>
      <c r="D18" s="194"/>
      <c r="E18" s="194"/>
      <c r="F18" s="193"/>
      <c r="G18" s="193"/>
      <c r="H18" s="239"/>
      <c r="I18" s="239"/>
      <c r="J18" s="63"/>
      <c r="K18" s="63"/>
      <c r="L18" s="63"/>
      <c r="M18" s="63"/>
    </row>
    <row r="19" spans="1:13" ht="20.25" customHeight="1">
      <c r="A19" s="196" t="s">
        <v>89</v>
      </c>
      <c r="B19" s="197" t="s">
        <v>137</v>
      </c>
      <c r="C19" s="194"/>
      <c r="D19" s="194"/>
      <c r="E19" s="194"/>
      <c r="F19" s="193"/>
      <c r="G19" s="193"/>
      <c r="H19" s="239"/>
      <c r="I19" s="239"/>
      <c r="J19" s="63"/>
      <c r="K19" s="63"/>
      <c r="L19" s="63"/>
      <c r="M19" s="63"/>
    </row>
    <row r="20" spans="1:13" ht="20.25" customHeight="1">
      <c r="A20" s="196" t="s">
        <v>138</v>
      </c>
      <c r="B20" s="197" t="s">
        <v>343</v>
      </c>
      <c r="C20" s="194"/>
      <c r="D20" s="194"/>
      <c r="E20" s="194"/>
      <c r="F20" s="193"/>
      <c r="G20" s="193"/>
      <c r="H20" s="239"/>
      <c r="I20" s="239"/>
      <c r="J20" s="63"/>
      <c r="K20" s="63"/>
      <c r="L20" s="63"/>
      <c r="M20" s="63"/>
    </row>
    <row r="21" spans="1:13" ht="20.25" customHeight="1">
      <c r="A21" s="196" t="s">
        <v>139</v>
      </c>
      <c r="B21" s="197" t="s">
        <v>140</v>
      </c>
      <c r="C21" s="194"/>
      <c r="D21" s="194"/>
      <c r="E21" s="194"/>
      <c r="F21" s="193"/>
      <c r="G21" s="193"/>
      <c r="H21" s="239"/>
      <c r="I21" s="239"/>
      <c r="J21" s="63"/>
      <c r="K21" s="63"/>
      <c r="L21" s="63"/>
      <c r="M21" s="63"/>
    </row>
    <row r="22" spans="1:13" ht="20.25" customHeight="1">
      <c r="A22" s="196" t="s">
        <v>141</v>
      </c>
      <c r="B22" s="197" t="s">
        <v>142</v>
      </c>
      <c r="C22" s="194"/>
      <c r="D22" s="194"/>
      <c r="E22" s="194"/>
      <c r="F22" s="193"/>
      <c r="G22" s="193"/>
      <c r="H22" s="239"/>
      <c r="I22" s="239"/>
      <c r="J22" s="63"/>
      <c r="K22" s="63"/>
      <c r="L22" s="63"/>
      <c r="M22" s="63"/>
    </row>
    <row r="23" spans="1:13" ht="20.25" customHeight="1">
      <c r="A23" s="196" t="s">
        <v>143</v>
      </c>
      <c r="B23" s="197" t="s">
        <v>144</v>
      </c>
      <c r="C23" s="194"/>
      <c r="D23" s="194"/>
      <c r="E23" s="192">
        <v>8902828489</v>
      </c>
      <c r="F23" s="193"/>
      <c r="G23" s="192">
        <v>8902828489</v>
      </c>
      <c r="H23" s="239"/>
      <c r="I23" s="239"/>
      <c r="J23" s="63"/>
      <c r="K23" s="63"/>
      <c r="L23" s="63"/>
      <c r="M23" s="63"/>
    </row>
    <row r="24" spans="1:13" ht="20.25" customHeight="1">
      <c r="A24" s="196" t="s">
        <v>145</v>
      </c>
      <c r="B24" s="197" t="s">
        <v>146</v>
      </c>
      <c r="C24" s="194"/>
      <c r="D24" s="194"/>
      <c r="E24" s="192">
        <v>249506260</v>
      </c>
      <c r="F24" s="193"/>
      <c r="G24" s="192">
        <v>249506260</v>
      </c>
      <c r="H24" s="239"/>
      <c r="I24" s="239"/>
      <c r="J24" s="63"/>
      <c r="K24" s="63"/>
      <c r="L24" s="63"/>
      <c r="M24" s="63"/>
    </row>
    <row r="25" spans="1:13" ht="16.5" customHeight="1">
      <c r="A25" s="196" t="s">
        <v>147</v>
      </c>
      <c r="B25" s="197" t="s">
        <v>148</v>
      </c>
      <c r="C25" s="193"/>
      <c r="D25" s="193"/>
      <c r="E25" s="193"/>
      <c r="F25" s="193"/>
      <c r="G25" s="193"/>
      <c r="H25" s="239"/>
      <c r="I25" s="239"/>
      <c r="J25" s="63"/>
      <c r="K25" s="63"/>
      <c r="L25" s="63"/>
      <c r="M25" s="63"/>
    </row>
    <row r="26" spans="1:13" ht="17.25" customHeight="1">
      <c r="A26" s="196" t="s">
        <v>149</v>
      </c>
      <c r="B26" s="197" t="s">
        <v>150</v>
      </c>
      <c r="C26" s="193"/>
      <c r="D26" s="193"/>
      <c r="E26" s="193"/>
      <c r="F26" s="193"/>
      <c r="G26" s="193"/>
      <c r="H26" s="239"/>
      <c r="I26" s="239"/>
      <c r="J26" s="63"/>
      <c r="K26" s="63"/>
      <c r="L26" s="63"/>
      <c r="M26" s="63"/>
    </row>
    <row r="27" spans="1:13" ht="65.099999999999994" customHeight="1">
      <c r="A27" s="198">
        <v>2</v>
      </c>
      <c r="B27" s="435" t="s">
        <v>342</v>
      </c>
      <c r="C27" s="193"/>
      <c r="D27" s="193"/>
      <c r="E27" s="193"/>
      <c r="F27" s="193"/>
      <c r="G27" s="193"/>
      <c r="H27" s="239"/>
      <c r="I27" s="239"/>
      <c r="J27" s="63"/>
      <c r="K27" s="63"/>
      <c r="L27" s="63"/>
      <c r="M27" s="63"/>
    </row>
    <row r="28" spans="1:13">
      <c r="A28" s="198">
        <v>3</v>
      </c>
      <c r="B28" s="199" t="s">
        <v>151</v>
      </c>
      <c r="C28" s="193">
        <v>13000000</v>
      </c>
      <c r="D28" s="193">
        <v>13000000</v>
      </c>
      <c r="E28" s="193"/>
      <c r="F28" s="193"/>
      <c r="G28" s="193"/>
      <c r="H28" s="239"/>
      <c r="I28" s="239"/>
      <c r="J28" s="63"/>
      <c r="K28" s="63"/>
      <c r="L28" s="63"/>
      <c r="M28" s="63"/>
    </row>
    <row r="29" spans="1:13">
      <c r="A29" s="163" t="s">
        <v>76</v>
      </c>
      <c r="B29" s="65" t="s">
        <v>152</v>
      </c>
      <c r="C29" s="193"/>
      <c r="D29" s="193"/>
      <c r="E29" s="193"/>
      <c r="F29" s="193"/>
      <c r="G29" s="193"/>
      <c r="H29" s="239"/>
      <c r="I29" s="239"/>
      <c r="J29" s="63"/>
      <c r="K29" s="63"/>
      <c r="L29" s="63"/>
      <c r="M29" s="63"/>
    </row>
    <row r="30" spans="1:13" s="61" customFormat="1">
      <c r="A30" s="163" t="s">
        <v>93</v>
      </c>
      <c r="B30" s="65" t="s">
        <v>236</v>
      </c>
      <c r="C30" s="185">
        <f>SUM(C31:C43)</f>
        <v>57136000000</v>
      </c>
      <c r="D30" s="185">
        <f>SUM(D31:D43)</f>
        <v>57136000000</v>
      </c>
      <c r="E30" s="185">
        <f t="shared" ref="E30:F30" si="6">SUM(E31:E43)</f>
        <v>69857405823</v>
      </c>
      <c r="F30" s="185">
        <f t="shared" si="6"/>
        <v>0</v>
      </c>
      <c r="G30" s="185">
        <f>SUM(G31:G43)</f>
        <v>69857405823</v>
      </c>
      <c r="H30" s="239">
        <f t="shared" si="3"/>
        <v>122.26513200609072</v>
      </c>
      <c r="I30" s="239">
        <v>121.99189116318958</v>
      </c>
      <c r="J30" s="191"/>
      <c r="K30" s="191"/>
      <c r="L30" s="191"/>
      <c r="M30" s="191"/>
    </row>
    <row r="31" spans="1:13">
      <c r="A31" s="196" t="s">
        <v>106</v>
      </c>
      <c r="B31" s="197" t="s">
        <v>134</v>
      </c>
      <c r="C31" s="193">
        <v>390000000</v>
      </c>
      <c r="D31" s="193">
        <f>C31</f>
        <v>390000000</v>
      </c>
      <c r="E31" s="192">
        <v>1112103622</v>
      </c>
      <c r="F31" s="193"/>
      <c r="G31" s="192">
        <v>1112103622</v>
      </c>
      <c r="H31" s="239">
        <f t="shared" si="3"/>
        <v>285.15477487179487</v>
      </c>
      <c r="I31" s="239">
        <v>285.15477487179487</v>
      </c>
      <c r="J31" s="63"/>
      <c r="K31" s="63"/>
      <c r="L31" s="63"/>
      <c r="M31" s="63"/>
    </row>
    <row r="32" spans="1:13">
      <c r="A32" s="196" t="s">
        <v>108</v>
      </c>
      <c r="B32" s="197" t="s">
        <v>341</v>
      </c>
      <c r="C32" s="193">
        <f>113000000+595000000</f>
        <v>708000000</v>
      </c>
      <c r="D32" s="193">
        <f>C32</f>
        <v>708000000</v>
      </c>
      <c r="E32" s="192">
        <v>865542070</v>
      </c>
      <c r="F32" s="193"/>
      <c r="G32" s="192">
        <v>865542070</v>
      </c>
      <c r="H32" s="239">
        <f t="shared" si="3"/>
        <v>122.25170480225988</v>
      </c>
      <c r="I32" s="239">
        <v>122.25170480225988</v>
      </c>
      <c r="J32" s="63"/>
      <c r="K32" s="63"/>
      <c r="L32" s="63"/>
      <c r="M32" s="63"/>
    </row>
    <row r="33" spans="1:13">
      <c r="A33" s="196" t="s">
        <v>153</v>
      </c>
      <c r="B33" s="197" t="s">
        <v>135</v>
      </c>
      <c r="C33" s="193">
        <f>35695000000-3500000000</f>
        <v>32195000000</v>
      </c>
      <c r="D33" s="193">
        <f>C33</f>
        <v>32195000000</v>
      </c>
      <c r="E33" s="192">
        <v>32938669430</v>
      </c>
      <c r="F33" s="193"/>
      <c r="G33" s="192">
        <v>32938669430</v>
      </c>
      <c r="H33" s="239">
        <f t="shared" si="3"/>
        <v>102.30989107004194</v>
      </c>
      <c r="I33" s="239">
        <v>102.30989107004194</v>
      </c>
      <c r="J33" s="63"/>
      <c r="K33" s="63"/>
      <c r="L33" s="63"/>
      <c r="M33" s="63"/>
    </row>
    <row r="34" spans="1:13">
      <c r="A34" s="196" t="s">
        <v>154</v>
      </c>
      <c r="B34" s="197" t="s">
        <v>334</v>
      </c>
      <c r="C34" s="193"/>
      <c r="D34" s="193"/>
      <c r="E34" s="193"/>
      <c r="F34" s="193"/>
      <c r="G34" s="193"/>
      <c r="H34" s="239"/>
      <c r="I34" s="239"/>
      <c r="J34" s="63"/>
      <c r="K34" s="63"/>
      <c r="L34" s="63"/>
      <c r="M34" s="63"/>
    </row>
    <row r="35" spans="1:13">
      <c r="A35" s="196" t="s">
        <v>155</v>
      </c>
      <c r="B35" s="197" t="s">
        <v>136</v>
      </c>
      <c r="C35" s="193">
        <v>110000000</v>
      </c>
      <c r="D35" s="193">
        <f>C35</f>
        <v>110000000</v>
      </c>
      <c r="E35" s="192">
        <v>140049000</v>
      </c>
      <c r="F35" s="193"/>
      <c r="G35" s="192">
        <v>140049000</v>
      </c>
      <c r="H35" s="239">
        <f t="shared" si="3"/>
        <v>127.31727272727274</v>
      </c>
      <c r="I35" s="239">
        <v>127.31727272727274</v>
      </c>
      <c r="J35" s="63"/>
      <c r="K35" s="63"/>
      <c r="L35" s="63"/>
      <c r="M35" s="63"/>
    </row>
    <row r="36" spans="1:13">
      <c r="A36" s="196" t="s">
        <v>156</v>
      </c>
      <c r="B36" s="197" t="s">
        <v>137</v>
      </c>
      <c r="C36" s="193"/>
      <c r="D36" s="193"/>
      <c r="E36" s="192">
        <v>327194000</v>
      </c>
      <c r="F36" s="193"/>
      <c r="G36" s="192">
        <v>327194000</v>
      </c>
      <c r="H36" s="239"/>
      <c r="I36" s="239"/>
      <c r="J36" s="63"/>
      <c r="K36" s="63"/>
      <c r="L36" s="63"/>
      <c r="M36" s="63"/>
    </row>
    <row r="37" spans="1:13">
      <c r="A37" s="196" t="s">
        <v>157</v>
      </c>
      <c r="B37" s="197" t="s">
        <v>343</v>
      </c>
      <c r="C37" s="193"/>
      <c r="D37" s="193"/>
      <c r="E37" s="193"/>
      <c r="F37" s="193"/>
      <c r="G37" s="193"/>
      <c r="H37" s="239"/>
      <c r="I37" s="239"/>
      <c r="J37" s="63"/>
      <c r="K37" s="63"/>
      <c r="L37" s="63"/>
      <c r="M37" s="63"/>
    </row>
    <row r="38" spans="1:13">
      <c r="A38" s="196" t="s">
        <v>158</v>
      </c>
      <c r="B38" s="197" t="s">
        <v>140</v>
      </c>
      <c r="C38" s="193">
        <v>120000000</v>
      </c>
      <c r="D38" s="193">
        <f>C38</f>
        <v>120000000</v>
      </c>
      <c r="E38" s="192">
        <v>326399000</v>
      </c>
      <c r="F38" s="193"/>
      <c r="G38" s="192">
        <v>326399000</v>
      </c>
      <c r="H38" s="239">
        <f t="shared" si="3"/>
        <v>271.99916666666667</v>
      </c>
      <c r="I38" s="239">
        <v>271.99916666666667</v>
      </c>
      <c r="J38" s="63"/>
      <c r="K38" s="63"/>
      <c r="L38" s="63"/>
      <c r="M38" s="63"/>
    </row>
    <row r="39" spans="1:13">
      <c r="A39" s="196" t="s">
        <v>159</v>
      </c>
      <c r="B39" s="197" t="s">
        <v>142</v>
      </c>
      <c r="C39" s="193"/>
      <c r="D39" s="193"/>
      <c r="E39" s="193"/>
      <c r="F39" s="193"/>
      <c r="G39" s="193"/>
      <c r="H39" s="239"/>
      <c r="I39" s="239"/>
      <c r="J39" s="63"/>
      <c r="K39" s="63"/>
      <c r="L39" s="63"/>
      <c r="M39" s="63"/>
    </row>
    <row r="40" spans="1:13">
      <c r="A40" s="196" t="s">
        <v>160</v>
      </c>
      <c r="B40" s="197" t="s">
        <v>144</v>
      </c>
      <c r="C40" s="193">
        <f>5000000+65000000+410000000</f>
        <v>480000000</v>
      </c>
      <c r="D40" s="193">
        <f>C40</f>
        <v>480000000</v>
      </c>
      <c r="E40" s="192">
        <v>728481492</v>
      </c>
      <c r="F40" s="193"/>
      <c r="G40" s="192">
        <v>728481492</v>
      </c>
      <c r="H40" s="239">
        <f t="shared" si="3"/>
        <v>151.76697750000002</v>
      </c>
      <c r="I40" s="239">
        <v>151.76697750000002</v>
      </c>
      <c r="J40" s="63"/>
      <c r="K40" s="63"/>
      <c r="L40" s="63"/>
      <c r="M40" s="63"/>
    </row>
    <row r="41" spans="1:13" ht="20.25" customHeight="1">
      <c r="A41" s="196" t="s">
        <v>161</v>
      </c>
      <c r="B41" s="197" t="s">
        <v>146</v>
      </c>
      <c r="C41" s="194">
        <f>16430000000-120000000+190000000+4000000</f>
        <v>16504000000</v>
      </c>
      <c r="D41" s="194">
        <f>C41</f>
        <v>16504000000</v>
      </c>
      <c r="E41" s="192">
        <f>G41</f>
        <v>30164235203</v>
      </c>
      <c r="F41" s="193"/>
      <c r="G41" s="192">
        <v>30164235203</v>
      </c>
      <c r="H41" s="239">
        <f t="shared" si="3"/>
        <v>182.76923899054776</v>
      </c>
      <c r="I41" s="239">
        <v>181.82329323194378</v>
      </c>
      <c r="J41" s="63"/>
      <c r="K41" s="63"/>
      <c r="L41" s="63"/>
      <c r="M41" s="63"/>
    </row>
    <row r="42" spans="1:13">
      <c r="A42" s="196" t="s">
        <v>162</v>
      </c>
      <c r="B42" s="197" t="s">
        <v>148</v>
      </c>
      <c r="C42" s="193">
        <v>5431000000</v>
      </c>
      <c r="D42" s="193">
        <f>C42</f>
        <v>5431000000</v>
      </c>
      <c r="E42" s="192">
        <v>3035420300</v>
      </c>
      <c r="F42" s="193"/>
      <c r="G42" s="192">
        <v>3035420300</v>
      </c>
      <c r="H42" s="239">
        <f t="shared" si="3"/>
        <v>55.890633400846987</v>
      </c>
      <c r="I42" s="239">
        <v>55.890633400846987</v>
      </c>
      <c r="J42" s="63"/>
      <c r="K42" s="63"/>
      <c r="L42" s="63"/>
      <c r="M42" s="63"/>
    </row>
    <row r="43" spans="1:13">
      <c r="A43" s="196" t="s">
        <v>163</v>
      </c>
      <c r="B43" s="197" t="s">
        <v>164</v>
      </c>
      <c r="C43" s="193">
        <v>1198000000</v>
      </c>
      <c r="D43" s="193">
        <f>C43</f>
        <v>1198000000</v>
      </c>
      <c r="E43" s="192">
        <v>219311706</v>
      </c>
      <c r="F43" s="193"/>
      <c r="G43" s="192">
        <v>219311706</v>
      </c>
      <c r="H43" s="239">
        <f t="shared" si="3"/>
        <v>18.306486310517528</v>
      </c>
      <c r="I43" s="239">
        <f>H43</f>
        <v>18.306486310517528</v>
      </c>
      <c r="J43" s="63"/>
      <c r="K43" s="63"/>
      <c r="L43" s="63"/>
      <c r="M43" s="63"/>
    </row>
    <row r="44" spans="1:13">
      <c r="A44" s="196" t="s">
        <v>96</v>
      </c>
      <c r="B44" s="197" t="s">
        <v>646</v>
      </c>
      <c r="C44" s="193">
        <v>1378000000</v>
      </c>
      <c r="D44" s="193">
        <f>C44</f>
        <v>1378000000</v>
      </c>
      <c r="E44" s="310"/>
      <c r="F44" s="193"/>
      <c r="G44" s="310"/>
      <c r="H44" s="239"/>
      <c r="I44" s="193"/>
      <c r="J44" s="63"/>
      <c r="K44" s="63"/>
      <c r="L44" s="63"/>
      <c r="M44" s="63"/>
    </row>
    <row r="45" spans="1:13">
      <c r="A45" s="163" t="s">
        <v>98</v>
      </c>
      <c r="B45" s="65" t="s">
        <v>237</v>
      </c>
      <c r="C45" s="24"/>
      <c r="D45" s="24"/>
      <c r="E45" s="193"/>
      <c r="F45" s="193"/>
      <c r="G45" s="193"/>
      <c r="H45" s="239"/>
      <c r="I45" s="193"/>
      <c r="J45" s="63"/>
      <c r="K45" s="63"/>
      <c r="L45" s="63"/>
      <c r="M45" s="63"/>
    </row>
    <row r="46" spans="1:13">
      <c r="A46" s="163" t="s">
        <v>98</v>
      </c>
      <c r="B46" s="65" t="s">
        <v>347</v>
      </c>
      <c r="C46" s="193"/>
      <c r="D46" s="193"/>
      <c r="E46" s="193"/>
      <c r="F46" s="193"/>
      <c r="G46" s="193"/>
      <c r="H46" s="239"/>
      <c r="I46" s="193"/>
      <c r="J46" s="63"/>
      <c r="K46" s="63"/>
      <c r="L46" s="63"/>
      <c r="M46" s="63"/>
    </row>
    <row r="47" spans="1:13">
      <c r="A47" s="163" t="s">
        <v>102</v>
      </c>
      <c r="B47" s="65" t="s">
        <v>348</v>
      </c>
      <c r="C47" s="193"/>
      <c r="D47" s="193"/>
      <c r="E47" s="193"/>
      <c r="F47" s="193"/>
      <c r="G47" s="193"/>
      <c r="H47" s="239"/>
      <c r="I47" s="193"/>
      <c r="J47" s="63"/>
      <c r="K47" s="63"/>
      <c r="L47" s="63"/>
      <c r="M47" s="63"/>
    </row>
    <row r="48" spans="1:13">
      <c r="A48" s="163" t="s">
        <v>349</v>
      </c>
      <c r="B48" s="65" t="s">
        <v>273</v>
      </c>
      <c r="C48" s="193"/>
      <c r="D48" s="193"/>
      <c r="E48" s="193">
        <f>G48</f>
        <v>11433479053.299999</v>
      </c>
      <c r="F48" s="193"/>
      <c r="G48" s="193">
        <v>11433479053.299999</v>
      </c>
      <c r="H48" s="239"/>
      <c r="I48" s="193"/>
      <c r="J48" s="63"/>
      <c r="K48" s="63"/>
      <c r="L48" s="63"/>
      <c r="M48" s="63"/>
    </row>
    <row r="49" spans="1:13" ht="31.5">
      <c r="A49" s="163" t="s">
        <v>412</v>
      </c>
      <c r="B49" s="200" t="s">
        <v>362</v>
      </c>
      <c r="C49" s="193"/>
      <c r="D49" s="193"/>
      <c r="E49" s="193"/>
      <c r="F49" s="193"/>
      <c r="G49" s="193"/>
      <c r="H49" s="239"/>
      <c r="I49" s="193"/>
      <c r="J49" s="63"/>
      <c r="K49" s="63"/>
      <c r="L49" s="63"/>
      <c r="M49" s="63"/>
    </row>
    <row r="50" spans="1:13" ht="19.5" customHeight="1">
      <c r="A50" s="163" t="s">
        <v>2</v>
      </c>
      <c r="B50" s="65" t="s">
        <v>274</v>
      </c>
      <c r="C50" s="193"/>
      <c r="D50" s="193"/>
      <c r="E50" s="193"/>
      <c r="F50" s="193"/>
      <c r="G50" s="193"/>
      <c r="H50" s="239"/>
      <c r="I50" s="193"/>
      <c r="J50" s="63"/>
      <c r="K50" s="63"/>
      <c r="L50" s="63"/>
      <c r="M50" s="63"/>
    </row>
    <row r="51" spans="1:13">
      <c r="A51" s="201">
        <v>1</v>
      </c>
      <c r="B51" s="202" t="s">
        <v>118</v>
      </c>
      <c r="C51" s="193"/>
      <c r="D51" s="193"/>
      <c r="E51" s="193"/>
      <c r="F51" s="193"/>
      <c r="G51" s="193"/>
      <c r="H51" s="239"/>
      <c r="I51" s="193"/>
      <c r="J51" s="63"/>
      <c r="K51" s="63"/>
      <c r="L51" s="63"/>
      <c r="M51" s="63"/>
    </row>
    <row r="52" spans="1:13">
      <c r="A52" s="201">
        <v>2</v>
      </c>
      <c r="B52" s="202" t="s">
        <v>120</v>
      </c>
      <c r="C52" s="193"/>
      <c r="D52" s="193"/>
      <c r="E52" s="193"/>
      <c r="F52" s="193"/>
      <c r="G52" s="193"/>
      <c r="H52" s="239"/>
      <c r="I52" s="193"/>
      <c r="J52" s="63"/>
      <c r="K52" s="63"/>
      <c r="L52" s="63"/>
      <c r="M52" s="63"/>
    </row>
    <row r="53" spans="1:13">
      <c r="A53" s="203"/>
      <c r="B53" s="204" t="s">
        <v>275</v>
      </c>
      <c r="C53" s="193"/>
      <c r="D53" s="193"/>
      <c r="E53" s="193"/>
      <c r="F53" s="193"/>
      <c r="G53" s="193"/>
      <c r="H53" s="239"/>
      <c r="I53" s="193"/>
      <c r="J53" s="63"/>
      <c r="K53" s="63"/>
      <c r="L53" s="63"/>
      <c r="M53" s="63"/>
    </row>
    <row r="54" spans="1:13">
      <c r="A54" s="203"/>
      <c r="B54" s="204" t="s">
        <v>276</v>
      </c>
      <c r="C54" s="193"/>
      <c r="D54" s="193"/>
      <c r="E54" s="193"/>
      <c r="F54" s="193"/>
      <c r="G54" s="193"/>
      <c r="H54" s="239"/>
      <c r="I54" s="193"/>
      <c r="J54" s="63"/>
      <c r="K54" s="63"/>
      <c r="L54" s="63"/>
      <c r="M54" s="63"/>
    </row>
    <row r="55" spans="1:13" ht="18.75" customHeight="1">
      <c r="A55" s="163" t="s">
        <v>114</v>
      </c>
      <c r="B55" s="205" t="s">
        <v>277</v>
      </c>
      <c r="C55" s="193"/>
      <c r="D55" s="193"/>
      <c r="E55" s="192">
        <v>461766846</v>
      </c>
      <c r="F55" s="193"/>
      <c r="G55" s="192">
        <v>461766846</v>
      </c>
      <c r="H55" s="239"/>
      <c r="I55" s="193"/>
      <c r="J55" s="63"/>
      <c r="K55" s="63"/>
      <c r="L55" s="63"/>
      <c r="M55" s="63"/>
    </row>
    <row r="56" spans="1:13" s="61" customFormat="1" ht="19.5" customHeight="1">
      <c r="A56" s="65"/>
      <c r="B56" s="206" t="s">
        <v>278</v>
      </c>
      <c r="C56" s="185">
        <f>C11+C50+C55</f>
        <v>58527000000</v>
      </c>
      <c r="D56" s="185">
        <f>D11+D50+D55</f>
        <v>58527000000</v>
      </c>
      <c r="E56" s="185">
        <f>E11+E50+E55</f>
        <v>91751369240.300003</v>
      </c>
      <c r="F56" s="185">
        <f>F11+F50+F55</f>
        <v>0</v>
      </c>
      <c r="G56" s="185">
        <f>G11+G50+G55</f>
        <v>91751369240.300003</v>
      </c>
      <c r="H56" s="496">
        <f t="shared" si="3"/>
        <v>156.76759314555676</v>
      </c>
      <c r="I56" s="495">
        <f>H56</f>
        <v>156.76759314555676</v>
      </c>
      <c r="J56" s="191"/>
      <c r="K56" s="191"/>
      <c r="L56" s="191"/>
      <c r="M56" s="191"/>
    </row>
    <row r="57" spans="1:13">
      <c r="B57" s="25"/>
      <c r="C57" s="190"/>
      <c r="D57" s="190"/>
      <c r="E57" s="190"/>
      <c r="F57" s="190"/>
      <c r="G57" s="190"/>
      <c r="H57" s="190"/>
      <c r="I57" s="190"/>
    </row>
    <row r="58" spans="1:13">
      <c r="B58" s="25"/>
      <c r="C58" s="190"/>
      <c r="D58" s="190"/>
      <c r="E58" s="190"/>
      <c r="F58" s="190"/>
      <c r="G58" s="190"/>
      <c r="H58" s="190"/>
      <c r="I58" s="190"/>
    </row>
    <row r="59" spans="1:13" s="26" customFormat="1" ht="12.75">
      <c r="A59" s="531"/>
      <c r="B59" s="531"/>
      <c r="C59" s="543"/>
      <c r="D59" s="543"/>
      <c r="E59" s="543"/>
      <c r="F59" s="543"/>
      <c r="G59" s="543"/>
      <c r="H59" s="543"/>
      <c r="I59" s="543"/>
      <c r="J59" s="66"/>
      <c r="K59" s="66"/>
    </row>
    <row r="60" spans="1:13" s="68" customFormat="1" ht="12.75">
      <c r="A60" s="529"/>
      <c r="B60" s="529"/>
      <c r="C60" s="530"/>
      <c r="D60" s="530"/>
      <c r="E60" s="530"/>
      <c r="F60" s="530"/>
      <c r="G60" s="530"/>
      <c r="H60" s="530"/>
      <c r="I60" s="530"/>
      <c r="J60" s="67"/>
      <c r="K60" s="67"/>
      <c r="L60" s="67"/>
      <c r="M60" s="67"/>
    </row>
    <row r="61" spans="1:13" s="68" customFormat="1" ht="12.75">
      <c r="A61" s="531"/>
      <c r="B61" s="531"/>
      <c r="C61" s="532"/>
      <c r="D61" s="532"/>
      <c r="E61" s="532"/>
      <c r="F61" s="532"/>
      <c r="G61" s="532"/>
      <c r="H61" s="532"/>
      <c r="I61" s="532"/>
      <c r="J61" s="26"/>
      <c r="K61" s="26"/>
    </row>
  </sheetData>
  <mergeCells count="14">
    <mergeCell ref="A2:I2"/>
    <mergeCell ref="A3:I3"/>
    <mergeCell ref="J5:M8"/>
    <mergeCell ref="A59:B59"/>
    <mergeCell ref="C59:F59"/>
    <mergeCell ref="G59:I59"/>
    <mergeCell ref="C5:D5"/>
    <mergeCell ref="E5:G5"/>
    <mergeCell ref="A60:B60"/>
    <mergeCell ref="C60:F60"/>
    <mergeCell ref="G60:I60"/>
    <mergeCell ref="A61:B61"/>
    <mergeCell ref="C61:F61"/>
    <mergeCell ref="G61:I61"/>
  </mergeCells>
  <printOptions horizontalCentered="1"/>
  <pageMargins left="0.47244094488188981" right="0.47244094488188981" top="0.59055118110236227" bottom="0.47244094488188981" header="0.31496062992125984" footer="0.31496062992125984"/>
  <pageSetup paperSize="9" scale="6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M107"/>
  <sheetViews>
    <sheetView workbookViewId="0">
      <selection activeCell="J9" sqref="J9"/>
    </sheetView>
  </sheetViews>
  <sheetFormatPr defaultColWidth="9" defaultRowHeight="15"/>
  <cols>
    <col min="1" max="1" width="6" style="15" customWidth="1"/>
    <col min="2" max="2" width="12.125" style="15" customWidth="1"/>
    <col min="3" max="3" width="12" style="15" customWidth="1"/>
    <col min="4" max="4" width="12.75" style="15" customWidth="1"/>
    <col min="5" max="5" width="13.125" style="15" customWidth="1"/>
    <col min="6" max="6" width="12.75" style="16" customWidth="1"/>
    <col min="7" max="8" width="13.75" style="16" customWidth="1"/>
    <col min="9" max="9" width="15.75" style="16" customWidth="1"/>
    <col min="10" max="16384" width="9" style="16"/>
  </cols>
  <sheetData>
    <row r="1" spans="1:13" s="12" customFormat="1" ht="16.5">
      <c r="A1" s="74" t="s">
        <v>644</v>
      </c>
      <c r="B1" s="74"/>
      <c r="C1" s="74"/>
      <c r="D1" s="74"/>
      <c r="E1" s="74"/>
      <c r="F1" s="75"/>
      <c r="G1" s="75"/>
      <c r="H1" s="22" t="s">
        <v>171</v>
      </c>
      <c r="I1" s="76"/>
      <c r="J1" s="76"/>
      <c r="K1" s="76"/>
      <c r="L1" s="76"/>
      <c r="M1" s="76"/>
    </row>
    <row r="2" spans="1:13" s="12" customFormat="1" ht="18.75">
      <c r="A2" s="77"/>
      <c r="B2" s="78"/>
      <c r="C2" s="78"/>
      <c r="D2" s="78"/>
      <c r="E2" s="78"/>
      <c r="F2" s="76"/>
      <c r="G2" s="76"/>
      <c r="H2" s="76"/>
      <c r="I2" s="76"/>
      <c r="J2" s="76"/>
      <c r="K2" s="76"/>
      <c r="L2" s="76"/>
      <c r="M2" s="76"/>
    </row>
    <row r="3" spans="1:13" s="12" customFormat="1" ht="18.75">
      <c r="A3" s="548" t="s">
        <v>226</v>
      </c>
      <c r="B3" s="548"/>
      <c r="C3" s="548"/>
      <c r="D3" s="548"/>
      <c r="E3" s="548"/>
      <c r="F3" s="548"/>
      <c r="G3" s="548"/>
      <c r="H3" s="548"/>
      <c r="I3" s="76"/>
      <c r="J3" s="76"/>
      <c r="K3" s="76"/>
      <c r="L3" s="76"/>
      <c r="M3" s="76"/>
    </row>
    <row r="4" spans="1:13" s="13" customFormat="1" ht="18.75">
      <c r="A4" s="549" t="s">
        <v>222</v>
      </c>
      <c r="B4" s="549"/>
      <c r="C4" s="549"/>
      <c r="D4" s="549"/>
      <c r="E4" s="549"/>
      <c r="F4" s="549"/>
      <c r="G4" s="549"/>
      <c r="H4" s="549"/>
      <c r="I4" s="76"/>
      <c r="J4" s="76"/>
      <c r="K4" s="76"/>
      <c r="L4" s="76"/>
      <c r="M4" s="76"/>
    </row>
    <row r="5" spans="1:13" s="12" customFormat="1" ht="15.75">
      <c r="A5" s="78"/>
      <c r="B5" s="78"/>
      <c r="C5" s="78"/>
      <c r="D5" s="78"/>
      <c r="E5" s="78"/>
      <c r="F5" s="76"/>
      <c r="G5" s="76"/>
      <c r="H5" s="76"/>
      <c r="I5" s="76"/>
      <c r="J5" s="76"/>
      <c r="K5" s="76"/>
      <c r="L5" s="76"/>
      <c r="M5" s="76"/>
    </row>
    <row r="6" spans="1:13" s="12" customFormat="1" ht="15.75">
      <c r="A6" s="78"/>
      <c r="B6" s="78"/>
      <c r="C6" s="78"/>
      <c r="D6" s="78"/>
      <c r="E6" s="78"/>
      <c r="F6" s="76"/>
      <c r="G6" s="76"/>
      <c r="H6" s="90" t="s">
        <v>186</v>
      </c>
      <c r="I6" s="76"/>
      <c r="J6" s="76"/>
      <c r="K6" s="76"/>
      <c r="L6" s="76"/>
      <c r="M6" s="76"/>
    </row>
    <row r="7" spans="1:13" s="12" customFormat="1" ht="5.25" customHeight="1">
      <c r="A7" s="78"/>
      <c r="B7" s="78"/>
      <c r="C7" s="78"/>
      <c r="D7" s="78"/>
      <c r="E7" s="78"/>
      <c r="F7" s="76"/>
      <c r="G7" s="76"/>
      <c r="H7" s="76"/>
      <c r="I7" s="76"/>
      <c r="J7" s="76"/>
      <c r="K7" s="76"/>
      <c r="L7" s="76"/>
      <c r="M7" s="76"/>
    </row>
    <row r="8" spans="1:13" s="11" customFormat="1" ht="18.75" customHeight="1">
      <c r="A8" s="464" t="s">
        <v>254</v>
      </c>
      <c r="B8" s="464" t="s">
        <v>279</v>
      </c>
      <c r="C8" s="464" t="s">
        <v>280</v>
      </c>
      <c r="D8" s="464" t="s">
        <v>281</v>
      </c>
      <c r="E8" s="464" t="s">
        <v>165</v>
      </c>
      <c r="F8" s="465" t="s">
        <v>166</v>
      </c>
      <c r="G8" s="465" t="s">
        <v>282</v>
      </c>
      <c r="H8" s="465" t="s">
        <v>283</v>
      </c>
      <c r="I8" s="75"/>
      <c r="J8" s="75"/>
      <c r="K8" s="75"/>
      <c r="L8" s="75"/>
      <c r="M8" s="75"/>
    </row>
    <row r="9" spans="1:13" s="12" customFormat="1" ht="15.75">
      <c r="A9" s="552" t="s">
        <v>643</v>
      </c>
      <c r="B9" s="552"/>
      <c r="C9" s="552"/>
      <c r="D9" s="466"/>
      <c r="E9" s="467">
        <f>E10+E21+E31+E57</f>
        <v>98574047657</v>
      </c>
      <c r="F9" s="467">
        <f t="shared" ref="F9" si="0">F10+F21+F31+F57</f>
        <v>34401534</v>
      </c>
      <c r="G9" s="467">
        <f>G10+G21+G31+G57</f>
        <v>3357925411</v>
      </c>
      <c r="H9" s="467">
        <f>H10+H21+H31+H57</f>
        <v>95181720712</v>
      </c>
      <c r="I9" s="180"/>
      <c r="J9" s="76"/>
      <c r="K9" s="76"/>
      <c r="L9" s="76"/>
      <c r="M9" s="76"/>
    </row>
    <row r="10" spans="1:13" s="458" customFormat="1" ht="15.75">
      <c r="A10" s="463" t="s">
        <v>27</v>
      </c>
      <c r="B10" s="463" t="s">
        <v>17</v>
      </c>
      <c r="C10" s="463" t="s">
        <v>17</v>
      </c>
      <c r="D10" s="463" t="s">
        <v>17</v>
      </c>
      <c r="E10" s="467">
        <f>E11+E17</f>
        <v>39401534</v>
      </c>
      <c r="F10" s="467">
        <v>34401534</v>
      </c>
      <c r="G10" s="467">
        <v>0</v>
      </c>
      <c r="H10" s="467">
        <v>5000000</v>
      </c>
      <c r="I10" s="460"/>
      <c r="J10" s="216"/>
      <c r="K10" s="216"/>
      <c r="L10" s="216"/>
      <c r="M10" s="216"/>
    </row>
    <row r="11" spans="1:13" s="458" customFormat="1" ht="15.75">
      <c r="A11" s="463" t="s">
        <v>27</v>
      </c>
      <c r="B11" s="463" t="s">
        <v>578</v>
      </c>
      <c r="C11" s="463" t="s">
        <v>17</v>
      </c>
      <c r="D11" s="463" t="s">
        <v>17</v>
      </c>
      <c r="E11" s="467">
        <f>SUM(E12:E16)</f>
        <v>34401534</v>
      </c>
      <c r="F11" s="467">
        <f t="shared" ref="F11:H11" si="1">SUM(F12:F16)</f>
        <v>34401534</v>
      </c>
      <c r="G11" s="467">
        <f t="shared" si="1"/>
        <v>0</v>
      </c>
      <c r="H11" s="467">
        <f t="shared" si="1"/>
        <v>0</v>
      </c>
      <c r="I11" s="460"/>
      <c r="J11" s="216"/>
      <c r="K11" s="216"/>
      <c r="L11" s="216"/>
      <c r="M11" s="216"/>
    </row>
    <row r="12" spans="1:13" s="12" customFormat="1" ht="15.75">
      <c r="A12" s="468" t="s">
        <v>27</v>
      </c>
      <c r="B12" s="468" t="s">
        <v>578</v>
      </c>
      <c r="C12" s="468" t="s">
        <v>579</v>
      </c>
      <c r="D12" s="468" t="s">
        <v>580</v>
      </c>
      <c r="E12" s="469">
        <v>705000</v>
      </c>
      <c r="F12" s="469">
        <v>705000</v>
      </c>
      <c r="G12" s="469">
        <v>0</v>
      </c>
      <c r="H12" s="469">
        <v>0</v>
      </c>
      <c r="I12" s="461"/>
      <c r="J12" s="76"/>
      <c r="K12" s="76"/>
      <c r="L12" s="76"/>
      <c r="M12" s="76"/>
    </row>
    <row r="13" spans="1:13" s="12" customFormat="1" ht="15.75">
      <c r="A13" s="468" t="s">
        <v>27</v>
      </c>
      <c r="B13" s="468" t="s">
        <v>578</v>
      </c>
      <c r="C13" s="468" t="s">
        <v>581</v>
      </c>
      <c r="D13" s="468" t="s">
        <v>582</v>
      </c>
      <c r="E13" s="469">
        <v>23000000</v>
      </c>
      <c r="F13" s="469">
        <v>23000000</v>
      </c>
      <c r="G13" s="469">
        <v>0</v>
      </c>
      <c r="H13" s="469">
        <v>0</v>
      </c>
      <c r="I13" s="180"/>
      <c r="J13" s="76"/>
      <c r="K13" s="76"/>
      <c r="L13" s="76"/>
      <c r="M13" s="76"/>
    </row>
    <row r="14" spans="1:13" s="12" customFormat="1" ht="15.75">
      <c r="A14" s="468" t="s">
        <v>27</v>
      </c>
      <c r="B14" s="468" t="s">
        <v>578</v>
      </c>
      <c r="C14" s="468" t="s">
        <v>583</v>
      </c>
      <c r="D14" s="468" t="s">
        <v>584</v>
      </c>
      <c r="E14" s="469">
        <v>9015000</v>
      </c>
      <c r="F14" s="469">
        <v>9015000</v>
      </c>
      <c r="G14" s="469">
        <v>0</v>
      </c>
      <c r="H14" s="469">
        <v>0</v>
      </c>
      <c r="I14" s="461"/>
      <c r="J14" s="76"/>
      <c r="K14" s="76"/>
      <c r="L14" s="76"/>
      <c r="M14" s="76"/>
    </row>
    <row r="15" spans="1:13" s="12" customFormat="1" ht="15.75">
      <c r="A15" s="468" t="s">
        <v>27</v>
      </c>
      <c r="B15" s="468" t="s">
        <v>578</v>
      </c>
      <c r="C15" s="468" t="s">
        <v>583</v>
      </c>
      <c r="D15" s="468" t="s">
        <v>585</v>
      </c>
      <c r="E15" s="469">
        <v>1680000</v>
      </c>
      <c r="F15" s="469">
        <v>1680000</v>
      </c>
      <c r="G15" s="469">
        <v>0</v>
      </c>
      <c r="H15" s="469">
        <v>0</v>
      </c>
      <c r="I15" s="76"/>
      <c r="J15" s="76"/>
      <c r="K15" s="76"/>
      <c r="L15" s="76"/>
      <c r="M15" s="76"/>
    </row>
    <row r="16" spans="1:13" s="12" customFormat="1" ht="15.75">
      <c r="A16" s="468" t="s">
        <v>27</v>
      </c>
      <c r="B16" s="468" t="s">
        <v>578</v>
      </c>
      <c r="C16" s="468" t="s">
        <v>586</v>
      </c>
      <c r="D16" s="468" t="s">
        <v>587</v>
      </c>
      <c r="E16" s="469">
        <v>1534</v>
      </c>
      <c r="F16" s="469">
        <v>1534</v>
      </c>
      <c r="G16" s="469">
        <v>0</v>
      </c>
      <c r="H16" s="469">
        <v>0</v>
      </c>
      <c r="I16" s="76"/>
      <c r="J16" s="76"/>
      <c r="K16" s="76"/>
      <c r="L16" s="76"/>
      <c r="M16" s="76"/>
    </row>
    <row r="17" spans="1:13" s="458" customFormat="1" ht="15.75">
      <c r="A17" s="463" t="s">
        <v>27</v>
      </c>
      <c r="B17" s="463" t="s">
        <v>517</v>
      </c>
      <c r="C17" s="463" t="s">
        <v>17</v>
      </c>
      <c r="D17" s="463" t="s">
        <v>17</v>
      </c>
      <c r="E17" s="467">
        <f>E19+E20</f>
        <v>5000000</v>
      </c>
      <c r="F17" s="467">
        <v>0</v>
      </c>
      <c r="G17" s="467"/>
      <c r="H17" s="467">
        <v>5000000</v>
      </c>
      <c r="I17" s="216"/>
      <c r="J17" s="216"/>
      <c r="K17" s="216"/>
      <c r="L17" s="216"/>
      <c r="M17" s="216"/>
    </row>
    <row r="18" spans="1:13" s="12" customFormat="1" ht="15.75">
      <c r="A18" s="468" t="s">
        <v>27</v>
      </c>
      <c r="B18" s="468" t="s">
        <v>517</v>
      </c>
      <c r="C18" s="468" t="s">
        <v>588</v>
      </c>
      <c r="D18" s="468" t="s">
        <v>589</v>
      </c>
      <c r="E18" s="469"/>
      <c r="F18" s="469">
        <v>0</v>
      </c>
      <c r="G18" s="469"/>
      <c r="H18" s="469">
        <v>0</v>
      </c>
      <c r="I18" s="76"/>
      <c r="J18" s="76"/>
      <c r="K18" s="76"/>
      <c r="L18" s="76"/>
      <c r="M18" s="76"/>
    </row>
    <row r="19" spans="1:13" s="12" customFormat="1" ht="15.75">
      <c r="A19" s="468" t="s">
        <v>27</v>
      </c>
      <c r="B19" s="468" t="s">
        <v>517</v>
      </c>
      <c r="C19" s="468" t="s">
        <v>590</v>
      </c>
      <c r="D19" s="468" t="s">
        <v>591</v>
      </c>
      <c r="E19" s="469">
        <v>3000000</v>
      </c>
      <c r="F19" s="469">
        <v>0</v>
      </c>
      <c r="G19" s="469">
        <v>0</v>
      </c>
      <c r="H19" s="469">
        <v>3000000</v>
      </c>
      <c r="I19" s="76"/>
      <c r="J19" s="76"/>
      <c r="K19" s="76"/>
      <c r="L19" s="76"/>
      <c r="M19" s="76"/>
    </row>
    <row r="20" spans="1:13" s="12" customFormat="1" ht="15.75">
      <c r="A20" s="468" t="s">
        <v>27</v>
      </c>
      <c r="B20" s="468" t="s">
        <v>517</v>
      </c>
      <c r="C20" s="468" t="s">
        <v>590</v>
      </c>
      <c r="D20" s="468" t="s">
        <v>592</v>
      </c>
      <c r="E20" s="469">
        <v>2000000</v>
      </c>
      <c r="F20" s="469">
        <v>0</v>
      </c>
      <c r="G20" s="469">
        <v>0</v>
      </c>
      <c r="H20" s="469">
        <v>2000000</v>
      </c>
      <c r="I20" s="76"/>
      <c r="J20" s="76"/>
      <c r="K20" s="76"/>
      <c r="L20" s="76"/>
      <c r="M20" s="76"/>
    </row>
    <row r="21" spans="1:13" s="458" customFormat="1" ht="15.75">
      <c r="A21" s="463" t="s">
        <v>35</v>
      </c>
      <c r="B21" s="463" t="s">
        <v>17</v>
      </c>
      <c r="C21" s="463" t="s">
        <v>17</v>
      </c>
      <c r="D21" s="463" t="s">
        <v>17</v>
      </c>
      <c r="E21" s="467">
        <f>E22+E28</f>
        <v>393166031</v>
      </c>
      <c r="F21" s="467">
        <v>0</v>
      </c>
      <c r="G21" s="467">
        <f>G22+G28</f>
        <v>389166031</v>
      </c>
      <c r="H21" s="467">
        <v>4000000</v>
      </c>
      <c r="I21" s="462">
        <f>G21-389166031</f>
        <v>0</v>
      </c>
      <c r="J21" s="216"/>
      <c r="K21" s="216"/>
      <c r="L21" s="216"/>
      <c r="M21" s="216"/>
    </row>
    <row r="22" spans="1:13" s="458" customFormat="1" ht="15.75">
      <c r="A22" s="463" t="s">
        <v>35</v>
      </c>
      <c r="B22" s="463" t="s">
        <v>593</v>
      </c>
      <c r="C22" s="463" t="s">
        <v>17</v>
      </c>
      <c r="D22" s="463" t="s">
        <v>17</v>
      </c>
      <c r="E22" s="467">
        <f>E23+E24+E25</f>
        <v>5976185</v>
      </c>
      <c r="F22" s="467">
        <v>0</v>
      </c>
      <c r="G22" s="467">
        <f>G23</f>
        <v>1976185</v>
      </c>
      <c r="H22" s="467">
        <v>4000000</v>
      </c>
      <c r="I22" s="462">
        <f>G10+I21</f>
        <v>0</v>
      </c>
      <c r="J22" s="216"/>
      <c r="K22" s="216"/>
      <c r="L22" s="216"/>
      <c r="M22" s="216"/>
    </row>
    <row r="23" spans="1:13" s="12" customFormat="1" ht="15.75">
      <c r="A23" s="468" t="s">
        <v>35</v>
      </c>
      <c r="B23" s="468" t="s">
        <v>593</v>
      </c>
      <c r="C23" s="468" t="s">
        <v>588</v>
      </c>
      <c r="D23" s="468" t="s">
        <v>589</v>
      </c>
      <c r="E23" s="469">
        <v>1976185</v>
      </c>
      <c r="F23" s="469">
        <v>0</v>
      </c>
      <c r="G23" s="469">
        <v>1976185</v>
      </c>
      <c r="H23" s="469">
        <v>0</v>
      </c>
      <c r="I23" s="76"/>
      <c r="J23" s="76"/>
      <c r="K23" s="76"/>
      <c r="L23" s="76"/>
      <c r="M23" s="76"/>
    </row>
    <row r="24" spans="1:13" s="12" customFormat="1" ht="15.75">
      <c r="A24" s="468" t="s">
        <v>35</v>
      </c>
      <c r="B24" s="468" t="s">
        <v>593</v>
      </c>
      <c r="C24" s="468" t="s">
        <v>590</v>
      </c>
      <c r="D24" s="468" t="s">
        <v>591</v>
      </c>
      <c r="E24" s="469">
        <v>3000000</v>
      </c>
      <c r="F24" s="469">
        <v>0</v>
      </c>
      <c r="G24" s="469">
        <v>0</v>
      </c>
      <c r="H24" s="469">
        <v>3000000</v>
      </c>
      <c r="I24" s="76"/>
      <c r="J24" s="76"/>
      <c r="K24" s="76"/>
      <c r="L24" s="76"/>
      <c r="M24" s="76"/>
    </row>
    <row r="25" spans="1:13" s="12" customFormat="1" ht="15.75">
      <c r="A25" s="468" t="s">
        <v>35</v>
      </c>
      <c r="B25" s="468" t="s">
        <v>593</v>
      </c>
      <c r="C25" s="468" t="s">
        <v>590</v>
      </c>
      <c r="D25" s="468" t="s">
        <v>592</v>
      </c>
      <c r="E25" s="469">
        <v>1000000</v>
      </c>
      <c r="F25" s="469">
        <v>0</v>
      </c>
      <c r="G25" s="469">
        <v>0</v>
      </c>
      <c r="H25" s="469">
        <v>1000000</v>
      </c>
      <c r="I25" s="76"/>
      <c r="J25" s="76"/>
      <c r="K25" s="76"/>
      <c r="L25" s="76"/>
      <c r="M25" s="76"/>
    </row>
    <row r="26" spans="1:13" s="12" customFormat="1" ht="15.75">
      <c r="A26" s="468" t="s">
        <v>35</v>
      </c>
      <c r="B26" s="468" t="s">
        <v>593</v>
      </c>
      <c r="C26" s="468" t="s">
        <v>594</v>
      </c>
      <c r="D26" s="468" t="s">
        <v>595</v>
      </c>
      <c r="E26" s="469"/>
      <c r="F26" s="469">
        <v>0</v>
      </c>
      <c r="G26" s="469"/>
      <c r="H26" s="469">
        <v>0</v>
      </c>
      <c r="I26" s="76"/>
      <c r="J26" s="76"/>
      <c r="K26" s="76"/>
      <c r="L26" s="76"/>
      <c r="M26" s="76"/>
    </row>
    <row r="27" spans="1:13" s="12" customFormat="1" ht="15.75">
      <c r="A27" s="468" t="s">
        <v>35</v>
      </c>
      <c r="B27" s="468" t="s">
        <v>593</v>
      </c>
      <c r="C27" s="468" t="s">
        <v>586</v>
      </c>
      <c r="D27" s="468" t="s">
        <v>596</v>
      </c>
      <c r="E27" s="469"/>
      <c r="F27" s="469">
        <v>0</v>
      </c>
      <c r="G27" s="469"/>
      <c r="H27" s="469">
        <v>0</v>
      </c>
      <c r="I27" s="76"/>
      <c r="J27" s="76"/>
      <c r="K27" s="76"/>
      <c r="L27" s="76"/>
      <c r="M27" s="76"/>
    </row>
    <row r="28" spans="1:13" s="458" customFormat="1" ht="15.75">
      <c r="A28" s="463" t="s">
        <v>35</v>
      </c>
      <c r="B28" s="463" t="s">
        <v>597</v>
      </c>
      <c r="C28" s="463" t="s">
        <v>17</v>
      </c>
      <c r="D28" s="463" t="s">
        <v>17</v>
      </c>
      <c r="E28" s="467">
        <v>387189846</v>
      </c>
      <c r="F28" s="467">
        <v>0</v>
      </c>
      <c r="G28" s="467">
        <v>387189846</v>
      </c>
      <c r="H28" s="467">
        <v>0</v>
      </c>
      <c r="I28" s="216"/>
      <c r="J28" s="216"/>
      <c r="K28" s="216"/>
      <c r="L28" s="216"/>
      <c r="M28" s="216"/>
    </row>
    <row r="29" spans="1:13" s="12" customFormat="1" ht="15.75">
      <c r="A29" s="468" t="s">
        <v>35</v>
      </c>
      <c r="B29" s="468" t="s">
        <v>597</v>
      </c>
      <c r="C29" s="468" t="s">
        <v>598</v>
      </c>
      <c r="D29" s="468" t="s">
        <v>599</v>
      </c>
      <c r="E29" s="469">
        <v>381766846</v>
      </c>
      <c r="F29" s="469">
        <v>0</v>
      </c>
      <c r="G29" s="469">
        <v>381766846</v>
      </c>
      <c r="H29" s="469">
        <v>0</v>
      </c>
      <c r="I29" s="76"/>
      <c r="J29" s="76"/>
      <c r="K29" s="76"/>
      <c r="L29" s="76"/>
      <c r="M29" s="76"/>
    </row>
    <row r="30" spans="1:13" s="12" customFormat="1" ht="15.75">
      <c r="A30" s="468" t="s">
        <v>35</v>
      </c>
      <c r="B30" s="468" t="s">
        <v>597</v>
      </c>
      <c r="C30" s="468" t="s">
        <v>586</v>
      </c>
      <c r="D30" s="468" t="s">
        <v>600</v>
      </c>
      <c r="E30" s="469">
        <v>5423000</v>
      </c>
      <c r="F30" s="469">
        <v>0</v>
      </c>
      <c r="G30" s="469">
        <v>5423000</v>
      </c>
      <c r="H30" s="469">
        <v>0</v>
      </c>
      <c r="I30" s="76"/>
      <c r="J30" s="76"/>
      <c r="K30" s="76"/>
      <c r="L30" s="76"/>
      <c r="M30" s="76"/>
    </row>
    <row r="31" spans="1:13" s="458" customFormat="1" ht="15.75">
      <c r="A31" s="463" t="s">
        <v>37</v>
      </c>
      <c r="B31" s="463" t="s">
        <v>17</v>
      </c>
      <c r="C31" s="463" t="s">
        <v>17</v>
      </c>
      <c r="D31" s="463" t="s">
        <v>17</v>
      </c>
      <c r="E31" s="467">
        <v>1381668282</v>
      </c>
      <c r="F31" s="467">
        <v>0</v>
      </c>
      <c r="G31" s="467">
        <v>1271381108</v>
      </c>
      <c r="H31" s="467">
        <v>110287174</v>
      </c>
      <c r="I31" s="216"/>
      <c r="J31" s="216"/>
      <c r="K31" s="216"/>
      <c r="L31" s="216"/>
      <c r="M31" s="216"/>
    </row>
    <row r="32" spans="1:13" s="458" customFormat="1" ht="15.75">
      <c r="A32" s="463" t="s">
        <v>37</v>
      </c>
      <c r="B32" s="463" t="s">
        <v>601</v>
      </c>
      <c r="C32" s="463" t="s">
        <v>17</v>
      </c>
      <c r="D32" s="463" t="s">
        <v>17</v>
      </c>
      <c r="E32" s="467">
        <v>11912205</v>
      </c>
      <c r="F32" s="467">
        <v>0</v>
      </c>
      <c r="G32" s="467">
        <v>11912205</v>
      </c>
      <c r="H32" s="467">
        <v>0</v>
      </c>
      <c r="I32" s="216"/>
      <c r="J32" s="216"/>
      <c r="K32" s="216"/>
      <c r="L32" s="216"/>
      <c r="M32" s="216"/>
    </row>
    <row r="33" spans="1:13" s="12" customFormat="1" ht="15.75">
      <c r="A33" s="468" t="s">
        <v>37</v>
      </c>
      <c r="B33" s="468" t="s">
        <v>601</v>
      </c>
      <c r="C33" s="468" t="s">
        <v>602</v>
      </c>
      <c r="D33" s="468" t="s">
        <v>603</v>
      </c>
      <c r="E33" s="469">
        <v>11911988</v>
      </c>
      <c r="F33" s="469">
        <v>0</v>
      </c>
      <c r="G33" s="469">
        <v>11911988</v>
      </c>
      <c r="H33" s="469">
        <v>0</v>
      </c>
      <c r="I33" s="76"/>
      <c r="J33" s="76"/>
      <c r="K33" s="76"/>
      <c r="L33" s="76"/>
      <c r="M33" s="76"/>
    </row>
    <row r="34" spans="1:13" s="12" customFormat="1" ht="15.75">
      <c r="A34" s="468" t="s">
        <v>37</v>
      </c>
      <c r="B34" s="468" t="s">
        <v>601</v>
      </c>
      <c r="C34" s="468" t="s">
        <v>586</v>
      </c>
      <c r="D34" s="468" t="s">
        <v>604</v>
      </c>
      <c r="E34" s="469">
        <v>217</v>
      </c>
      <c r="F34" s="469">
        <v>0</v>
      </c>
      <c r="G34" s="469">
        <v>217</v>
      </c>
      <c r="H34" s="469">
        <v>0</v>
      </c>
      <c r="I34" s="76"/>
      <c r="J34" s="76"/>
      <c r="K34" s="76"/>
      <c r="L34" s="76"/>
      <c r="M34" s="76"/>
    </row>
    <row r="35" spans="1:13" s="458" customFormat="1" ht="15.75">
      <c r="A35" s="463" t="s">
        <v>37</v>
      </c>
      <c r="B35" s="463" t="s">
        <v>605</v>
      </c>
      <c r="C35" s="463" t="s">
        <v>17</v>
      </c>
      <c r="D35" s="463" t="s">
        <v>17</v>
      </c>
      <c r="E35" s="467">
        <v>262237259</v>
      </c>
      <c r="F35" s="467">
        <v>0</v>
      </c>
      <c r="G35" s="467">
        <v>249237259</v>
      </c>
      <c r="H35" s="467">
        <v>13000000</v>
      </c>
      <c r="I35" s="216"/>
      <c r="J35" s="216"/>
      <c r="K35" s="216"/>
      <c r="L35" s="216"/>
      <c r="M35" s="216"/>
    </row>
    <row r="36" spans="1:13" s="12" customFormat="1" ht="15.75">
      <c r="A36" s="468" t="s">
        <v>37</v>
      </c>
      <c r="B36" s="468" t="s">
        <v>605</v>
      </c>
      <c r="C36" s="468" t="s">
        <v>602</v>
      </c>
      <c r="D36" s="468" t="s">
        <v>603</v>
      </c>
      <c r="E36" s="469">
        <v>14792952</v>
      </c>
      <c r="F36" s="469">
        <v>0</v>
      </c>
      <c r="G36" s="469">
        <v>14792952</v>
      </c>
      <c r="H36" s="469">
        <v>0</v>
      </c>
      <c r="I36" s="76"/>
      <c r="J36" s="76"/>
      <c r="K36" s="76"/>
      <c r="L36" s="76"/>
      <c r="M36" s="76"/>
    </row>
    <row r="37" spans="1:13" s="12" customFormat="1" ht="15.75">
      <c r="A37" s="468" t="s">
        <v>37</v>
      </c>
      <c r="B37" s="468" t="s">
        <v>605</v>
      </c>
      <c r="C37" s="468" t="s">
        <v>588</v>
      </c>
      <c r="D37" s="468" t="s">
        <v>589</v>
      </c>
      <c r="E37" s="469">
        <v>233911920</v>
      </c>
      <c r="F37" s="469">
        <v>0</v>
      </c>
      <c r="G37" s="469">
        <v>233911920</v>
      </c>
      <c r="H37" s="469">
        <v>0</v>
      </c>
      <c r="I37" s="76"/>
      <c r="J37" s="76"/>
      <c r="K37" s="76"/>
      <c r="L37" s="76"/>
      <c r="M37" s="76"/>
    </row>
    <row r="38" spans="1:13" s="12" customFormat="1" ht="15.75">
      <c r="A38" s="468" t="s">
        <v>37</v>
      </c>
      <c r="B38" s="468" t="s">
        <v>605</v>
      </c>
      <c r="C38" s="468" t="s">
        <v>590</v>
      </c>
      <c r="D38" s="468" t="s">
        <v>591</v>
      </c>
      <c r="E38" s="469">
        <v>3000000</v>
      </c>
      <c r="F38" s="469">
        <v>0</v>
      </c>
      <c r="G38" s="469">
        <v>0</v>
      </c>
      <c r="H38" s="469">
        <v>3000000</v>
      </c>
      <c r="I38" s="76"/>
      <c r="J38" s="76"/>
      <c r="K38" s="76"/>
      <c r="L38" s="76"/>
      <c r="M38" s="76"/>
    </row>
    <row r="39" spans="1:13" s="12" customFormat="1" ht="15.75">
      <c r="A39" s="468" t="s">
        <v>37</v>
      </c>
      <c r="B39" s="468" t="s">
        <v>605</v>
      </c>
      <c r="C39" s="468" t="s">
        <v>590</v>
      </c>
      <c r="D39" s="468" t="s">
        <v>606</v>
      </c>
      <c r="E39" s="469">
        <v>10000000</v>
      </c>
      <c r="F39" s="469">
        <v>0</v>
      </c>
      <c r="G39" s="469">
        <v>0</v>
      </c>
      <c r="H39" s="469">
        <v>10000000</v>
      </c>
      <c r="I39" s="76"/>
      <c r="J39" s="76"/>
      <c r="K39" s="76"/>
      <c r="L39" s="76"/>
      <c r="M39" s="76"/>
    </row>
    <row r="40" spans="1:13" s="12" customFormat="1" ht="15.75">
      <c r="A40" s="468" t="s">
        <v>37</v>
      </c>
      <c r="B40" s="468" t="s">
        <v>605</v>
      </c>
      <c r="C40" s="468" t="s">
        <v>586</v>
      </c>
      <c r="D40" s="468" t="s">
        <v>604</v>
      </c>
      <c r="E40" s="469">
        <v>184616</v>
      </c>
      <c r="F40" s="469">
        <v>0</v>
      </c>
      <c r="G40" s="469">
        <v>184616</v>
      </c>
      <c r="H40" s="469">
        <v>0</v>
      </c>
      <c r="I40" s="76"/>
      <c r="J40" s="76"/>
      <c r="K40" s="76"/>
      <c r="L40" s="76"/>
      <c r="M40" s="76"/>
    </row>
    <row r="41" spans="1:13" s="12" customFormat="1" ht="15.75">
      <c r="A41" s="468" t="s">
        <v>37</v>
      </c>
      <c r="B41" s="468" t="s">
        <v>605</v>
      </c>
      <c r="C41" s="468" t="s">
        <v>586</v>
      </c>
      <c r="D41" s="468" t="s">
        <v>607</v>
      </c>
      <c r="E41" s="469">
        <v>347771</v>
      </c>
      <c r="F41" s="469">
        <v>0</v>
      </c>
      <c r="G41" s="469">
        <v>347771</v>
      </c>
      <c r="H41" s="469">
        <v>0</v>
      </c>
      <c r="I41" s="76"/>
      <c r="J41" s="76"/>
      <c r="K41" s="76"/>
      <c r="L41" s="76"/>
      <c r="M41" s="76"/>
    </row>
    <row r="42" spans="1:13" s="458" customFormat="1" ht="15.75">
      <c r="A42" s="463" t="s">
        <v>37</v>
      </c>
      <c r="B42" s="463" t="s">
        <v>608</v>
      </c>
      <c r="C42" s="463" t="s">
        <v>17</v>
      </c>
      <c r="D42" s="463" t="s">
        <v>17</v>
      </c>
      <c r="E42" s="467">
        <v>1107518818</v>
      </c>
      <c r="F42" s="467">
        <v>0</v>
      </c>
      <c r="G42" s="467">
        <v>1010231644</v>
      </c>
      <c r="H42" s="467">
        <v>97287174</v>
      </c>
      <c r="I42" s="216"/>
      <c r="J42" s="216"/>
      <c r="K42" s="216"/>
      <c r="L42" s="216"/>
      <c r="M42" s="216"/>
    </row>
    <row r="43" spans="1:13" s="12" customFormat="1" ht="15.75">
      <c r="A43" s="468" t="s">
        <v>37</v>
      </c>
      <c r="B43" s="468" t="s">
        <v>608</v>
      </c>
      <c r="C43" s="468" t="s">
        <v>609</v>
      </c>
      <c r="D43" s="468" t="s">
        <v>610</v>
      </c>
      <c r="E43" s="469">
        <v>28692878</v>
      </c>
      <c r="F43" s="469">
        <v>0</v>
      </c>
      <c r="G43" s="469">
        <v>28692878</v>
      </c>
      <c r="H43" s="469">
        <v>0</v>
      </c>
      <c r="I43" s="76"/>
      <c r="J43" s="76"/>
      <c r="K43" s="76"/>
      <c r="L43" s="76"/>
      <c r="M43" s="76"/>
    </row>
    <row r="44" spans="1:13" s="12" customFormat="1" ht="15.75">
      <c r="A44" s="468" t="s">
        <v>37</v>
      </c>
      <c r="B44" s="468" t="s">
        <v>608</v>
      </c>
      <c r="C44" s="468" t="s">
        <v>609</v>
      </c>
      <c r="D44" s="468" t="s">
        <v>611</v>
      </c>
      <c r="E44" s="469">
        <v>523925889</v>
      </c>
      <c r="F44" s="469">
        <v>0</v>
      </c>
      <c r="G44" s="469">
        <v>523925889</v>
      </c>
      <c r="H44" s="469">
        <v>0</v>
      </c>
      <c r="I44" s="76"/>
      <c r="J44" s="76"/>
      <c r="K44" s="76"/>
      <c r="L44" s="76"/>
      <c r="M44" s="76"/>
    </row>
    <row r="45" spans="1:13" s="12" customFormat="1" ht="15.75">
      <c r="A45" s="468" t="s">
        <v>37</v>
      </c>
      <c r="B45" s="468" t="s">
        <v>608</v>
      </c>
      <c r="C45" s="468" t="s">
        <v>612</v>
      </c>
      <c r="D45" s="468" t="s">
        <v>613</v>
      </c>
      <c r="E45" s="469">
        <v>335861000</v>
      </c>
      <c r="F45" s="469">
        <v>0</v>
      </c>
      <c r="G45" s="469">
        <v>302274900</v>
      </c>
      <c r="H45" s="469">
        <v>33586100</v>
      </c>
      <c r="I45" s="76"/>
      <c r="J45" s="76"/>
      <c r="K45" s="76"/>
      <c r="L45" s="76"/>
      <c r="M45" s="76"/>
    </row>
    <row r="46" spans="1:13" s="12" customFormat="1" ht="15.75">
      <c r="A46" s="468" t="s">
        <v>37</v>
      </c>
      <c r="B46" s="468" t="s">
        <v>608</v>
      </c>
      <c r="C46" s="468" t="s">
        <v>614</v>
      </c>
      <c r="D46" s="468" t="s">
        <v>615</v>
      </c>
      <c r="E46" s="469">
        <v>521367</v>
      </c>
      <c r="F46" s="469">
        <v>0</v>
      </c>
      <c r="G46" s="469">
        <v>0</v>
      </c>
      <c r="H46" s="469">
        <v>521367</v>
      </c>
      <c r="I46" s="76"/>
      <c r="J46" s="76"/>
      <c r="K46" s="76"/>
      <c r="L46" s="76"/>
      <c r="M46" s="76"/>
    </row>
    <row r="47" spans="1:13" s="12" customFormat="1" ht="15.75">
      <c r="A47" s="468" t="s">
        <v>37</v>
      </c>
      <c r="B47" s="468" t="s">
        <v>608</v>
      </c>
      <c r="C47" s="468" t="s">
        <v>614</v>
      </c>
      <c r="D47" s="468" t="s">
        <v>616</v>
      </c>
      <c r="E47" s="469">
        <v>132995</v>
      </c>
      <c r="F47" s="469">
        <v>0</v>
      </c>
      <c r="G47" s="469">
        <v>0</v>
      </c>
      <c r="H47" s="469">
        <v>132995</v>
      </c>
      <c r="I47" s="76"/>
      <c r="J47" s="76"/>
      <c r="K47" s="76"/>
      <c r="L47" s="76"/>
      <c r="M47" s="76"/>
    </row>
    <row r="48" spans="1:13" s="12" customFormat="1" ht="15.75">
      <c r="A48" s="468" t="s">
        <v>37</v>
      </c>
      <c r="B48" s="468" t="s">
        <v>608</v>
      </c>
      <c r="C48" s="468" t="s">
        <v>588</v>
      </c>
      <c r="D48" s="468" t="s">
        <v>589</v>
      </c>
      <c r="E48" s="469">
        <v>35703832</v>
      </c>
      <c r="F48" s="469">
        <v>0</v>
      </c>
      <c r="G48" s="469">
        <v>35703832</v>
      </c>
      <c r="H48" s="469">
        <v>0</v>
      </c>
      <c r="I48" s="76"/>
      <c r="J48" s="76"/>
      <c r="K48" s="76"/>
      <c r="L48" s="76"/>
      <c r="M48" s="76"/>
    </row>
    <row r="49" spans="1:13" s="12" customFormat="1" ht="15.75">
      <c r="A49" s="468" t="s">
        <v>37</v>
      </c>
      <c r="B49" s="468" t="s">
        <v>608</v>
      </c>
      <c r="C49" s="468" t="s">
        <v>581</v>
      </c>
      <c r="D49" s="468" t="s">
        <v>617</v>
      </c>
      <c r="E49" s="469">
        <v>100693411</v>
      </c>
      <c r="F49" s="469">
        <v>0</v>
      </c>
      <c r="G49" s="469">
        <v>50346699</v>
      </c>
      <c r="H49" s="469">
        <v>50346712</v>
      </c>
      <c r="I49" s="76"/>
      <c r="J49" s="76"/>
      <c r="K49" s="76"/>
      <c r="L49" s="76"/>
      <c r="M49" s="76"/>
    </row>
    <row r="50" spans="1:13" s="12" customFormat="1" ht="15.75">
      <c r="A50" s="468" t="s">
        <v>37</v>
      </c>
      <c r="B50" s="468" t="s">
        <v>608</v>
      </c>
      <c r="C50" s="468" t="s">
        <v>581</v>
      </c>
      <c r="D50" s="468" t="s">
        <v>618</v>
      </c>
      <c r="E50" s="469">
        <v>67750000</v>
      </c>
      <c r="F50" s="469">
        <v>0</v>
      </c>
      <c r="G50" s="469">
        <v>67750000</v>
      </c>
      <c r="H50" s="469">
        <v>0</v>
      </c>
      <c r="I50" s="76"/>
      <c r="J50" s="76"/>
      <c r="K50" s="76"/>
      <c r="L50" s="76"/>
      <c r="M50" s="76"/>
    </row>
    <row r="51" spans="1:13" s="12" customFormat="1" ht="15.75">
      <c r="A51" s="468" t="s">
        <v>37</v>
      </c>
      <c r="B51" s="468" t="s">
        <v>608</v>
      </c>
      <c r="C51" s="468" t="s">
        <v>590</v>
      </c>
      <c r="D51" s="468" t="s">
        <v>591</v>
      </c>
      <c r="E51" s="469">
        <v>3000000</v>
      </c>
      <c r="F51" s="469">
        <v>0</v>
      </c>
      <c r="G51" s="469">
        <v>0</v>
      </c>
      <c r="H51" s="469">
        <v>3000000</v>
      </c>
      <c r="I51" s="76"/>
      <c r="J51" s="76"/>
      <c r="K51" s="76"/>
      <c r="L51" s="76"/>
      <c r="M51" s="76"/>
    </row>
    <row r="52" spans="1:13" s="12" customFormat="1" ht="15.75">
      <c r="A52" s="468" t="s">
        <v>37</v>
      </c>
      <c r="B52" s="468" t="s">
        <v>608</v>
      </c>
      <c r="C52" s="468" t="s">
        <v>590</v>
      </c>
      <c r="D52" s="468" t="s">
        <v>606</v>
      </c>
      <c r="E52" s="469">
        <v>1000000</v>
      </c>
      <c r="F52" s="469">
        <v>0</v>
      </c>
      <c r="G52" s="469">
        <v>0</v>
      </c>
      <c r="H52" s="469">
        <v>1000000</v>
      </c>
      <c r="I52" s="76"/>
      <c r="J52" s="76"/>
      <c r="K52" s="76"/>
      <c r="L52" s="76"/>
      <c r="M52" s="76"/>
    </row>
    <row r="53" spans="1:13" s="12" customFormat="1" ht="15.75">
      <c r="A53" s="468" t="s">
        <v>37</v>
      </c>
      <c r="B53" s="468" t="s">
        <v>608</v>
      </c>
      <c r="C53" s="468" t="s">
        <v>590</v>
      </c>
      <c r="D53" s="468" t="s">
        <v>592</v>
      </c>
      <c r="E53" s="469">
        <v>8700000</v>
      </c>
      <c r="F53" s="469">
        <v>0</v>
      </c>
      <c r="G53" s="469">
        <v>0</v>
      </c>
      <c r="H53" s="469">
        <v>8700000</v>
      </c>
      <c r="I53" s="76"/>
      <c r="J53" s="76"/>
      <c r="K53" s="76"/>
      <c r="L53" s="76"/>
      <c r="M53" s="76"/>
    </row>
    <row r="54" spans="1:13" s="12" customFormat="1" ht="15.75">
      <c r="A54" s="468" t="s">
        <v>37</v>
      </c>
      <c r="B54" s="468" t="s">
        <v>608</v>
      </c>
      <c r="C54" s="468" t="s">
        <v>586</v>
      </c>
      <c r="D54" s="468" t="s">
        <v>619</v>
      </c>
      <c r="E54" s="469">
        <v>654666</v>
      </c>
      <c r="F54" s="469">
        <v>0</v>
      </c>
      <c r="G54" s="469">
        <v>654666</v>
      </c>
      <c r="H54" s="469">
        <v>0</v>
      </c>
      <c r="I54" s="76"/>
      <c r="J54" s="76"/>
      <c r="K54" s="76"/>
      <c r="L54" s="76"/>
      <c r="M54" s="76"/>
    </row>
    <row r="55" spans="1:13" s="12" customFormat="1" ht="15.75">
      <c r="A55" s="468" t="s">
        <v>37</v>
      </c>
      <c r="B55" s="468" t="s">
        <v>608</v>
      </c>
      <c r="C55" s="468" t="s">
        <v>586</v>
      </c>
      <c r="D55" s="468" t="s">
        <v>607</v>
      </c>
      <c r="E55" s="469">
        <v>500165</v>
      </c>
      <c r="F55" s="469">
        <v>0</v>
      </c>
      <c r="G55" s="469">
        <v>500165</v>
      </c>
      <c r="H55" s="469">
        <v>0</v>
      </c>
      <c r="I55" s="76"/>
      <c r="J55" s="76"/>
      <c r="K55" s="76"/>
      <c r="L55" s="76"/>
      <c r="M55" s="76"/>
    </row>
    <row r="56" spans="1:13" s="12" customFormat="1" ht="15.75">
      <c r="A56" s="468" t="s">
        <v>37</v>
      </c>
      <c r="B56" s="468" t="s">
        <v>608</v>
      </c>
      <c r="C56" s="468" t="s">
        <v>586</v>
      </c>
      <c r="D56" s="468" t="s">
        <v>596</v>
      </c>
      <c r="E56" s="469">
        <v>382615</v>
      </c>
      <c r="F56" s="469">
        <v>0</v>
      </c>
      <c r="G56" s="469">
        <v>382615</v>
      </c>
      <c r="H56" s="469">
        <v>0</v>
      </c>
      <c r="I56" s="76"/>
      <c r="J56" s="76"/>
      <c r="K56" s="76"/>
      <c r="L56" s="76"/>
      <c r="M56" s="76"/>
    </row>
    <row r="57" spans="1:13" s="458" customFormat="1" ht="15.75">
      <c r="A57" s="463" t="s">
        <v>42</v>
      </c>
      <c r="B57" s="463" t="s">
        <v>17</v>
      </c>
      <c r="C57" s="463" t="s">
        <v>17</v>
      </c>
      <c r="D57" s="463" t="s">
        <v>17</v>
      </c>
      <c r="E57" s="467">
        <v>96759811810</v>
      </c>
      <c r="F57" s="467">
        <v>0</v>
      </c>
      <c r="G57" s="467">
        <v>1697378272</v>
      </c>
      <c r="H57" s="467">
        <v>95062433538</v>
      </c>
      <c r="I57" s="216"/>
      <c r="J57" s="216"/>
      <c r="K57" s="216"/>
      <c r="L57" s="216"/>
      <c r="M57" s="216"/>
    </row>
    <row r="58" spans="1:13" s="458" customFormat="1" ht="15.75">
      <c r="A58" s="463" t="s">
        <v>42</v>
      </c>
      <c r="B58" s="463" t="s">
        <v>620</v>
      </c>
      <c r="C58" s="463" t="s">
        <v>17</v>
      </c>
      <c r="D58" s="463" t="s">
        <v>17</v>
      </c>
      <c r="E58" s="467">
        <v>21701000</v>
      </c>
      <c r="F58" s="467">
        <v>0</v>
      </c>
      <c r="G58" s="467">
        <v>0</v>
      </c>
      <c r="H58" s="467">
        <v>21701000</v>
      </c>
      <c r="I58" s="216"/>
      <c r="J58" s="216"/>
      <c r="K58" s="216"/>
      <c r="L58" s="216"/>
      <c r="M58" s="216"/>
    </row>
    <row r="59" spans="1:13" s="12" customFormat="1" ht="15.75">
      <c r="A59" s="468" t="s">
        <v>42</v>
      </c>
      <c r="B59" s="468" t="s">
        <v>620</v>
      </c>
      <c r="C59" s="468" t="s">
        <v>621</v>
      </c>
      <c r="D59" s="468" t="s">
        <v>622</v>
      </c>
      <c r="E59" s="469">
        <v>13295000</v>
      </c>
      <c r="F59" s="469">
        <v>0</v>
      </c>
      <c r="G59" s="469">
        <v>0</v>
      </c>
      <c r="H59" s="469">
        <v>13295000</v>
      </c>
      <c r="I59" s="76"/>
      <c r="J59" s="76"/>
      <c r="K59" s="76"/>
      <c r="L59" s="76"/>
      <c r="M59" s="76"/>
    </row>
    <row r="60" spans="1:13" s="12" customFormat="1" ht="15.75">
      <c r="A60" s="468" t="s">
        <v>42</v>
      </c>
      <c r="B60" s="468" t="s">
        <v>620</v>
      </c>
      <c r="C60" s="468" t="s">
        <v>579</v>
      </c>
      <c r="D60" s="468" t="s">
        <v>623</v>
      </c>
      <c r="E60" s="469">
        <v>8406000</v>
      </c>
      <c r="F60" s="469">
        <v>0</v>
      </c>
      <c r="G60" s="469">
        <v>0</v>
      </c>
      <c r="H60" s="469">
        <v>8406000</v>
      </c>
      <c r="I60" s="76"/>
      <c r="J60" s="76"/>
      <c r="K60" s="76"/>
      <c r="L60" s="76"/>
      <c r="M60" s="76"/>
    </row>
    <row r="61" spans="1:13" s="458" customFormat="1" ht="15.75">
      <c r="A61" s="463" t="s">
        <v>42</v>
      </c>
      <c r="B61" s="463" t="s">
        <v>624</v>
      </c>
      <c r="C61" s="463" t="s">
        <v>17</v>
      </c>
      <c r="D61" s="463" t="s">
        <v>17</v>
      </c>
      <c r="E61" s="467">
        <v>623200</v>
      </c>
      <c r="F61" s="467">
        <v>0</v>
      </c>
      <c r="G61" s="467">
        <v>623200</v>
      </c>
      <c r="H61" s="467">
        <v>0</v>
      </c>
      <c r="I61" s="216"/>
      <c r="J61" s="216"/>
      <c r="K61" s="216"/>
      <c r="L61" s="216"/>
      <c r="M61" s="216"/>
    </row>
    <row r="62" spans="1:13" s="12" customFormat="1" ht="15.75">
      <c r="A62" s="468" t="s">
        <v>42</v>
      </c>
      <c r="B62" s="468" t="s">
        <v>624</v>
      </c>
      <c r="C62" s="468" t="s">
        <v>602</v>
      </c>
      <c r="D62" s="468" t="s">
        <v>603</v>
      </c>
      <c r="E62" s="469">
        <v>623200</v>
      </c>
      <c r="F62" s="469">
        <v>0</v>
      </c>
      <c r="G62" s="469">
        <v>623200</v>
      </c>
      <c r="H62" s="469">
        <v>0</v>
      </c>
      <c r="I62" s="76"/>
      <c r="J62" s="76"/>
      <c r="K62" s="76"/>
      <c r="L62" s="76"/>
      <c r="M62" s="76"/>
    </row>
    <row r="63" spans="1:13" s="458" customFormat="1" ht="15.75">
      <c r="A63" s="463" t="s">
        <v>42</v>
      </c>
      <c r="B63" s="463" t="s">
        <v>625</v>
      </c>
      <c r="C63" s="463" t="s">
        <v>17</v>
      </c>
      <c r="D63" s="463" t="s">
        <v>17</v>
      </c>
      <c r="E63" s="467">
        <v>1500000</v>
      </c>
      <c r="F63" s="467">
        <v>0</v>
      </c>
      <c r="G63" s="467">
        <v>0</v>
      </c>
      <c r="H63" s="467">
        <v>1500000</v>
      </c>
      <c r="I63" s="216"/>
      <c r="J63" s="216"/>
      <c r="K63" s="216"/>
      <c r="L63" s="216"/>
      <c r="M63" s="216"/>
    </row>
    <row r="64" spans="1:13" s="12" customFormat="1" ht="15.75">
      <c r="A64" s="468" t="s">
        <v>42</v>
      </c>
      <c r="B64" s="468" t="s">
        <v>625</v>
      </c>
      <c r="C64" s="468" t="s">
        <v>583</v>
      </c>
      <c r="D64" s="468" t="s">
        <v>585</v>
      </c>
      <c r="E64" s="469">
        <v>1500000</v>
      </c>
      <c r="F64" s="469">
        <v>0</v>
      </c>
      <c r="G64" s="469">
        <v>0</v>
      </c>
      <c r="H64" s="469">
        <v>1500000</v>
      </c>
      <c r="I64" s="76"/>
      <c r="J64" s="76"/>
      <c r="K64" s="76"/>
      <c r="L64" s="76"/>
      <c r="M64" s="76"/>
    </row>
    <row r="65" spans="1:13" s="458" customFormat="1" ht="15.75">
      <c r="A65" s="463" t="s">
        <v>42</v>
      </c>
      <c r="B65" s="463" t="s">
        <v>626</v>
      </c>
      <c r="C65" s="463" t="s">
        <v>17</v>
      </c>
      <c r="D65" s="463" t="s">
        <v>17</v>
      </c>
      <c r="E65" s="467">
        <v>19436000</v>
      </c>
      <c r="F65" s="467">
        <v>0</v>
      </c>
      <c r="G65" s="467">
        <v>0</v>
      </c>
      <c r="H65" s="467">
        <v>19436000</v>
      </c>
      <c r="I65" s="216"/>
      <c r="J65" s="216"/>
      <c r="K65" s="216"/>
      <c r="L65" s="216"/>
      <c r="M65" s="216"/>
    </row>
    <row r="66" spans="1:13" s="12" customFormat="1" ht="15.75">
      <c r="A66" s="468" t="s">
        <v>42</v>
      </c>
      <c r="B66" s="468" t="s">
        <v>626</v>
      </c>
      <c r="C66" s="468" t="s">
        <v>621</v>
      </c>
      <c r="D66" s="468" t="s">
        <v>622</v>
      </c>
      <c r="E66" s="469">
        <v>9892000</v>
      </c>
      <c r="F66" s="469">
        <v>0</v>
      </c>
      <c r="G66" s="469">
        <v>0</v>
      </c>
      <c r="H66" s="469">
        <v>9892000</v>
      </c>
      <c r="I66" s="76"/>
      <c r="J66" s="76"/>
      <c r="K66" s="76"/>
      <c r="L66" s="76"/>
      <c r="M66" s="76"/>
    </row>
    <row r="67" spans="1:13" s="12" customFormat="1" ht="15.75">
      <c r="A67" s="468" t="s">
        <v>42</v>
      </c>
      <c r="B67" s="468" t="s">
        <v>626</v>
      </c>
      <c r="C67" s="468" t="s">
        <v>579</v>
      </c>
      <c r="D67" s="468" t="s">
        <v>623</v>
      </c>
      <c r="E67" s="469">
        <v>9544000</v>
      </c>
      <c r="F67" s="469">
        <v>0</v>
      </c>
      <c r="G67" s="469">
        <v>0</v>
      </c>
      <c r="H67" s="469">
        <v>9544000</v>
      </c>
      <c r="I67" s="76"/>
      <c r="J67" s="76"/>
      <c r="K67" s="76"/>
      <c r="L67" s="76"/>
      <c r="M67" s="76"/>
    </row>
    <row r="68" spans="1:13" s="458" customFormat="1" ht="15.75">
      <c r="A68" s="463" t="s">
        <v>42</v>
      </c>
      <c r="B68" s="463" t="s">
        <v>627</v>
      </c>
      <c r="C68" s="463" t="s">
        <v>17</v>
      </c>
      <c r="D68" s="463" t="s">
        <v>17</v>
      </c>
      <c r="E68" s="467">
        <v>147622237</v>
      </c>
      <c r="F68" s="467">
        <v>0</v>
      </c>
      <c r="G68" s="467">
        <v>147622237</v>
      </c>
      <c r="H68" s="467">
        <v>0</v>
      </c>
      <c r="I68" s="216"/>
      <c r="J68" s="216"/>
      <c r="K68" s="216"/>
      <c r="L68" s="216"/>
      <c r="M68" s="216"/>
    </row>
    <row r="69" spans="1:13" s="12" customFormat="1" ht="15.75">
      <c r="A69" s="468" t="s">
        <v>42</v>
      </c>
      <c r="B69" s="468" t="s">
        <v>627</v>
      </c>
      <c r="C69" s="468" t="s">
        <v>588</v>
      </c>
      <c r="D69" s="468" t="s">
        <v>589</v>
      </c>
      <c r="E69" s="469">
        <v>136679637</v>
      </c>
      <c r="F69" s="469">
        <v>0</v>
      </c>
      <c r="G69" s="469">
        <v>136679637</v>
      </c>
      <c r="H69" s="469">
        <v>0</v>
      </c>
      <c r="I69" s="76"/>
      <c r="J69" s="76"/>
      <c r="K69" s="76"/>
      <c r="L69" s="76"/>
      <c r="M69" s="76"/>
    </row>
    <row r="70" spans="1:13" s="12" customFormat="1" ht="15.75">
      <c r="A70" s="468" t="s">
        <v>42</v>
      </c>
      <c r="B70" s="468" t="s">
        <v>627</v>
      </c>
      <c r="C70" s="468" t="s">
        <v>581</v>
      </c>
      <c r="D70" s="468" t="s">
        <v>618</v>
      </c>
      <c r="E70" s="469">
        <v>10900000</v>
      </c>
      <c r="F70" s="469">
        <v>0</v>
      </c>
      <c r="G70" s="469">
        <v>10900000</v>
      </c>
      <c r="H70" s="469">
        <v>0</v>
      </c>
      <c r="I70" s="76"/>
      <c r="J70" s="76"/>
      <c r="K70" s="76"/>
      <c r="L70" s="76"/>
      <c r="M70" s="76"/>
    </row>
    <row r="71" spans="1:13" s="12" customFormat="1" ht="15.75">
      <c r="A71" s="468" t="s">
        <v>42</v>
      </c>
      <c r="B71" s="468" t="s">
        <v>627</v>
      </c>
      <c r="C71" s="468" t="s">
        <v>586</v>
      </c>
      <c r="D71" s="468" t="s">
        <v>596</v>
      </c>
      <c r="E71" s="469">
        <v>42600</v>
      </c>
      <c r="F71" s="469">
        <v>0</v>
      </c>
      <c r="G71" s="469">
        <v>42600</v>
      </c>
      <c r="H71" s="469">
        <v>0</v>
      </c>
      <c r="I71" s="76"/>
      <c r="J71" s="76"/>
      <c r="K71" s="76"/>
      <c r="L71" s="76"/>
      <c r="M71" s="76"/>
    </row>
    <row r="72" spans="1:13" s="458" customFormat="1" ht="15.75">
      <c r="A72" s="463" t="s">
        <v>42</v>
      </c>
      <c r="B72" s="463" t="s">
        <v>628</v>
      </c>
      <c r="C72" s="463" t="s">
        <v>17</v>
      </c>
      <c r="D72" s="463" t="s">
        <v>17</v>
      </c>
      <c r="E72" s="467">
        <v>1607318295</v>
      </c>
      <c r="F72" s="467">
        <v>0</v>
      </c>
      <c r="G72" s="467">
        <v>1549132835</v>
      </c>
      <c r="H72" s="467">
        <v>58185460</v>
      </c>
      <c r="I72" s="216"/>
      <c r="J72" s="216"/>
      <c r="K72" s="216"/>
      <c r="L72" s="216"/>
      <c r="M72" s="216"/>
    </row>
    <row r="73" spans="1:13" s="12" customFormat="1" ht="15.75">
      <c r="A73" s="468" t="s">
        <v>42</v>
      </c>
      <c r="B73" s="468" t="s">
        <v>628</v>
      </c>
      <c r="C73" s="468" t="s">
        <v>609</v>
      </c>
      <c r="D73" s="468" t="s">
        <v>629</v>
      </c>
      <c r="E73" s="469">
        <v>-5606003</v>
      </c>
      <c r="F73" s="469">
        <v>0</v>
      </c>
      <c r="G73" s="469">
        <v>-5606003</v>
      </c>
      <c r="H73" s="469">
        <v>0</v>
      </c>
      <c r="I73" s="76"/>
      <c r="J73" s="76"/>
      <c r="K73" s="76"/>
      <c r="L73" s="76"/>
      <c r="M73" s="76"/>
    </row>
    <row r="74" spans="1:13" s="12" customFormat="1" ht="15.75">
      <c r="A74" s="468" t="s">
        <v>42</v>
      </c>
      <c r="B74" s="468" t="s">
        <v>628</v>
      </c>
      <c r="C74" s="468" t="s">
        <v>609</v>
      </c>
      <c r="D74" s="468" t="s">
        <v>610</v>
      </c>
      <c r="E74" s="469">
        <v>16289270</v>
      </c>
      <c r="F74" s="469">
        <v>0</v>
      </c>
      <c r="G74" s="469">
        <v>16289270</v>
      </c>
      <c r="H74" s="469">
        <v>0</v>
      </c>
      <c r="I74" s="76"/>
      <c r="J74" s="76"/>
      <c r="K74" s="76"/>
      <c r="L74" s="76"/>
      <c r="M74" s="76"/>
    </row>
    <row r="75" spans="1:13" s="12" customFormat="1" ht="15.75">
      <c r="A75" s="468" t="s">
        <v>42</v>
      </c>
      <c r="B75" s="468" t="s">
        <v>628</v>
      </c>
      <c r="C75" s="468" t="s">
        <v>609</v>
      </c>
      <c r="D75" s="468" t="s">
        <v>611</v>
      </c>
      <c r="E75" s="469">
        <v>509714222</v>
      </c>
      <c r="F75" s="469">
        <v>0</v>
      </c>
      <c r="G75" s="469">
        <v>509714222</v>
      </c>
      <c r="H75" s="469">
        <v>0</v>
      </c>
      <c r="I75" s="76"/>
      <c r="J75" s="76"/>
      <c r="K75" s="76"/>
      <c r="L75" s="76"/>
      <c r="M75" s="76"/>
    </row>
    <row r="76" spans="1:13" s="12" customFormat="1" ht="15.75">
      <c r="A76" s="468" t="s">
        <v>42</v>
      </c>
      <c r="B76" s="468" t="s">
        <v>628</v>
      </c>
      <c r="C76" s="468" t="s">
        <v>612</v>
      </c>
      <c r="D76" s="468" t="s">
        <v>613</v>
      </c>
      <c r="E76" s="469">
        <v>218848600</v>
      </c>
      <c r="F76" s="469">
        <v>0</v>
      </c>
      <c r="G76" s="469">
        <v>196963740</v>
      </c>
      <c r="H76" s="469">
        <v>21884860</v>
      </c>
      <c r="I76" s="76"/>
      <c r="J76" s="76"/>
      <c r="K76" s="76"/>
      <c r="L76" s="76"/>
      <c r="M76" s="76"/>
    </row>
    <row r="77" spans="1:13" s="12" customFormat="1" ht="15.75">
      <c r="A77" s="468" t="s">
        <v>42</v>
      </c>
      <c r="B77" s="468" t="s">
        <v>628</v>
      </c>
      <c r="C77" s="468" t="s">
        <v>614</v>
      </c>
      <c r="D77" s="468" t="s">
        <v>615</v>
      </c>
      <c r="E77" s="469">
        <v>1914306</v>
      </c>
      <c r="F77" s="469">
        <v>0</v>
      </c>
      <c r="G77" s="469">
        <v>0</v>
      </c>
      <c r="H77" s="469">
        <v>1914306</v>
      </c>
      <c r="I77" s="76"/>
      <c r="J77" s="76"/>
      <c r="K77" s="76"/>
      <c r="L77" s="76"/>
      <c r="M77" s="76"/>
    </row>
    <row r="78" spans="1:13" s="12" customFormat="1" ht="15.75">
      <c r="A78" s="468" t="s">
        <v>42</v>
      </c>
      <c r="B78" s="468" t="s">
        <v>628</v>
      </c>
      <c r="C78" s="468" t="s">
        <v>614</v>
      </c>
      <c r="D78" s="468" t="s">
        <v>616</v>
      </c>
      <c r="E78" s="469">
        <v>6003</v>
      </c>
      <c r="F78" s="469">
        <v>0</v>
      </c>
      <c r="G78" s="469">
        <v>0</v>
      </c>
      <c r="H78" s="469">
        <v>6003</v>
      </c>
      <c r="I78" s="76"/>
      <c r="J78" s="76"/>
      <c r="K78" s="76"/>
      <c r="L78" s="76"/>
      <c r="M78" s="76"/>
    </row>
    <row r="79" spans="1:13" s="12" customFormat="1" ht="15.75">
      <c r="A79" s="468" t="s">
        <v>42</v>
      </c>
      <c r="B79" s="468" t="s">
        <v>628</v>
      </c>
      <c r="C79" s="468" t="s">
        <v>588</v>
      </c>
      <c r="D79" s="468" t="s">
        <v>589</v>
      </c>
      <c r="E79" s="469">
        <v>28863341</v>
      </c>
      <c r="F79" s="469">
        <v>0</v>
      </c>
      <c r="G79" s="469">
        <v>28863341</v>
      </c>
      <c r="H79" s="469">
        <v>0</v>
      </c>
      <c r="I79" s="76"/>
      <c r="J79" s="76"/>
      <c r="K79" s="76"/>
      <c r="L79" s="76"/>
      <c r="M79" s="76"/>
    </row>
    <row r="80" spans="1:13" s="12" customFormat="1" ht="15.75">
      <c r="A80" s="468" t="s">
        <v>42</v>
      </c>
      <c r="B80" s="468" t="s">
        <v>628</v>
      </c>
      <c r="C80" s="468" t="s">
        <v>581</v>
      </c>
      <c r="D80" s="468" t="s">
        <v>617</v>
      </c>
      <c r="E80" s="469">
        <v>69973879</v>
      </c>
      <c r="F80" s="469">
        <v>0</v>
      </c>
      <c r="G80" s="469">
        <v>34986924</v>
      </c>
      <c r="H80" s="469">
        <v>34986955</v>
      </c>
      <c r="I80" s="76"/>
      <c r="J80" s="76"/>
      <c r="K80" s="76"/>
      <c r="L80" s="76"/>
      <c r="M80" s="76"/>
    </row>
    <row r="81" spans="1:13" s="12" customFormat="1" ht="15.75">
      <c r="A81" s="468" t="s">
        <v>42</v>
      </c>
      <c r="B81" s="468" t="s">
        <v>628</v>
      </c>
      <c r="C81" s="468" t="s">
        <v>581</v>
      </c>
      <c r="D81" s="468" t="s">
        <v>618</v>
      </c>
      <c r="E81" s="469">
        <v>605778800</v>
      </c>
      <c r="F81" s="469">
        <v>0</v>
      </c>
      <c r="G81" s="469">
        <v>605778800</v>
      </c>
      <c r="H81" s="469">
        <v>0</v>
      </c>
      <c r="I81" s="76"/>
      <c r="J81" s="76"/>
      <c r="K81" s="76"/>
      <c r="L81" s="76"/>
      <c r="M81" s="76"/>
    </row>
    <row r="82" spans="1:13" s="12" customFormat="1" ht="15.75">
      <c r="A82" s="468" t="s">
        <v>42</v>
      </c>
      <c r="B82" s="468" t="s">
        <v>628</v>
      </c>
      <c r="C82" s="468" t="s">
        <v>581</v>
      </c>
      <c r="D82" s="468" t="s">
        <v>630</v>
      </c>
      <c r="E82" s="469">
        <v>154977645</v>
      </c>
      <c r="F82" s="469">
        <v>0</v>
      </c>
      <c r="G82" s="469">
        <v>154977645</v>
      </c>
      <c r="H82" s="469">
        <v>0</v>
      </c>
      <c r="I82" s="76"/>
      <c r="J82" s="76"/>
      <c r="K82" s="76"/>
      <c r="L82" s="76"/>
      <c r="M82" s="76"/>
    </row>
    <row r="83" spans="1:13" s="12" customFormat="1" ht="15.75">
      <c r="A83" s="468" t="s">
        <v>42</v>
      </c>
      <c r="B83" s="468" t="s">
        <v>628</v>
      </c>
      <c r="C83" s="468" t="s">
        <v>590</v>
      </c>
      <c r="D83" s="468" t="s">
        <v>591</v>
      </c>
      <c r="E83" s="469">
        <v>-506664</v>
      </c>
      <c r="F83" s="469">
        <v>0</v>
      </c>
      <c r="G83" s="469">
        <v>0</v>
      </c>
      <c r="H83" s="469">
        <v>-506664</v>
      </c>
      <c r="I83" s="76"/>
      <c r="J83" s="76"/>
      <c r="K83" s="76"/>
      <c r="L83" s="76"/>
      <c r="M83" s="76"/>
    </row>
    <row r="84" spans="1:13" s="12" customFormat="1" ht="15.75">
      <c r="A84" s="468" t="s">
        <v>42</v>
      </c>
      <c r="B84" s="468" t="s">
        <v>628</v>
      </c>
      <c r="C84" s="468" t="s">
        <v>590</v>
      </c>
      <c r="D84" s="468" t="s">
        <v>606</v>
      </c>
      <c r="E84" s="469">
        <v>500000</v>
      </c>
      <c r="F84" s="469">
        <v>0</v>
      </c>
      <c r="G84" s="469">
        <v>0</v>
      </c>
      <c r="H84" s="469">
        <v>500000</v>
      </c>
      <c r="I84" s="76"/>
      <c r="J84" s="76"/>
      <c r="K84" s="76"/>
      <c r="L84" s="76"/>
      <c r="M84" s="76"/>
    </row>
    <row r="85" spans="1:13" s="12" customFormat="1" ht="15.75">
      <c r="A85" s="468" t="s">
        <v>42</v>
      </c>
      <c r="B85" s="468" t="s">
        <v>628</v>
      </c>
      <c r="C85" s="468" t="s">
        <v>590</v>
      </c>
      <c r="D85" s="468" t="s">
        <v>592</v>
      </c>
      <c r="E85" s="469">
        <v>-600000</v>
      </c>
      <c r="F85" s="469">
        <v>0</v>
      </c>
      <c r="G85" s="469">
        <v>0</v>
      </c>
      <c r="H85" s="469">
        <v>-600000</v>
      </c>
      <c r="I85" s="76"/>
      <c r="J85" s="76"/>
      <c r="K85" s="76"/>
      <c r="L85" s="76"/>
      <c r="M85" s="76"/>
    </row>
    <row r="86" spans="1:13" s="12" customFormat="1" ht="15.75">
      <c r="A86" s="468" t="s">
        <v>42</v>
      </c>
      <c r="B86" s="468" t="s">
        <v>628</v>
      </c>
      <c r="C86" s="468" t="s">
        <v>594</v>
      </c>
      <c r="D86" s="468" t="s">
        <v>595</v>
      </c>
      <c r="E86" s="469">
        <v>5478880</v>
      </c>
      <c r="F86" s="469">
        <v>0</v>
      </c>
      <c r="G86" s="469">
        <v>5478880</v>
      </c>
      <c r="H86" s="469">
        <v>0</v>
      </c>
      <c r="I86" s="76"/>
      <c r="J86" s="76"/>
      <c r="K86" s="76"/>
      <c r="L86" s="76"/>
      <c r="M86" s="76"/>
    </row>
    <row r="87" spans="1:13" s="12" customFormat="1" ht="15.75">
      <c r="A87" s="468" t="s">
        <v>42</v>
      </c>
      <c r="B87" s="468" t="s">
        <v>628</v>
      </c>
      <c r="C87" s="468" t="s">
        <v>586</v>
      </c>
      <c r="D87" s="468" t="s">
        <v>619</v>
      </c>
      <c r="E87" s="469">
        <v>440973</v>
      </c>
      <c r="F87" s="469">
        <v>0</v>
      </c>
      <c r="G87" s="469">
        <v>440973</v>
      </c>
      <c r="H87" s="469">
        <v>0</v>
      </c>
      <c r="I87" s="76"/>
      <c r="J87" s="76"/>
      <c r="K87" s="76"/>
      <c r="L87" s="76"/>
      <c r="M87" s="76"/>
    </row>
    <row r="88" spans="1:13" s="12" customFormat="1" ht="15.75">
      <c r="A88" s="468" t="s">
        <v>42</v>
      </c>
      <c r="B88" s="468" t="s">
        <v>628</v>
      </c>
      <c r="C88" s="468" t="s">
        <v>586</v>
      </c>
      <c r="D88" s="468" t="s">
        <v>607</v>
      </c>
      <c r="E88" s="469">
        <v>451203</v>
      </c>
      <c r="F88" s="469">
        <v>0</v>
      </c>
      <c r="G88" s="469">
        <v>451203</v>
      </c>
      <c r="H88" s="469">
        <v>0</v>
      </c>
      <c r="I88" s="76"/>
      <c r="J88" s="76"/>
      <c r="K88" s="76"/>
      <c r="L88" s="76"/>
      <c r="M88" s="76"/>
    </row>
    <row r="89" spans="1:13" s="12" customFormat="1" ht="15.75">
      <c r="A89" s="468" t="s">
        <v>42</v>
      </c>
      <c r="B89" s="468" t="s">
        <v>628</v>
      </c>
      <c r="C89" s="468" t="s">
        <v>586</v>
      </c>
      <c r="D89" s="468" t="s">
        <v>596</v>
      </c>
      <c r="E89" s="469">
        <v>793840</v>
      </c>
      <c r="F89" s="469">
        <v>0</v>
      </c>
      <c r="G89" s="469">
        <v>793840</v>
      </c>
      <c r="H89" s="469">
        <v>0</v>
      </c>
      <c r="I89" s="76"/>
      <c r="J89" s="76"/>
      <c r="K89" s="76"/>
      <c r="L89" s="76"/>
      <c r="M89" s="76"/>
    </row>
    <row r="90" spans="1:13" s="458" customFormat="1" ht="15.75">
      <c r="A90" s="463" t="s">
        <v>42</v>
      </c>
      <c r="B90" s="463" t="s">
        <v>631</v>
      </c>
      <c r="C90" s="463" t="s">
        <v>17</v>
      </c>
      <c r="D90" s="463" t="s">
        <v>17</v>
      </c>
      <c r="E90" s="467">
        <v>94961611078</v>
      </c>
      <c r="F90" s="467">
        <v>0</v>
      </c>
      <c r="G90" s="467">
        <v>0</v>
      </c>
      <c r="H90" s="467">
        <v>94961611078</v>
      </c>
      <c r="I90" s="216"/>
      <c r="J90" s="216"/>
      <c r="K90" s="216"/>
      <c r="L90" s="216"/>
      <c r="M90" s="216"/>
    </row>
    <row r="91" spans="1:13" s="12" customFormat="1" ht="15.75">
      <c r="A91" s="468" t="s">
        <v>42</v>
      </c>
      <c r="B91" s="468" t="s">
        <v>631</v>
      </c>
      <c r="C91" s="468" t="s">
        <v>632</v>
      </c>
      <c r="D91" s="468" t="s">
        <v>633</v>
      </c>
      <c r="E91" s="469">
        <v>21985948</v>
      </c>
      <c r="F91" s="469">
        <v>0</v>
      </c>
      <c r="G91" s="469">
        <v>0</v>
      </c>
      <c r="H91" s="469">
        <v>21985948</v>
      </c>
      <c r="I91" s="76"/>
      <c r="J91" s="76"/>
      <c r="K91" s="76"/>
      <c r="L91" s="76"/>
      <c r="M91" s="76"/>
    </row>
    <row r="92" spans="1:13" s="12" customFormat="1" ht="15.75">
      <c r="A92" s="468" t="s">
        <v>42</v>
      </c>
      <c r="B92" s="468" t="s">
        <v>631</v>
      </c>
      <c r="C92" s="468" t="s">
        <v>632</v>
      </c>
      <c r="D92" s="468" t="s">
        <v>634</v>
      </c>
      <c r="E92" s="469">
        <v>128279977</v>
      </c>
      <c r="F92" s="469">
        <v>0</v>
      </c>
      <c r="G92" s="469">
        <v>0</v>
      </c>
      <c r="H92" s="469">
        <v>128279977</v>
      </c>
      <c r="I92" s="76"/>
      <c r="J92" s="76"/>
      <c r="K92" s="76"/>
      <c r="L92" s="76"/>
      <c r="M92" s="76"/>
    </row>
    <row r="93" spans="1:13" s="12" customFormat="1" ht="15.75">
      <c r="A93" s="468" t="s">
        <v>42</v>
      </c>
      <c r="B93" s="468" t="s">
        <v>631</v>
      </c>
      <c r="C93" s="468" t="s">
        <v>632</v>
      </c>
      <c r="D93" s="468" t="s">
        <v>635</v>
      </c>
      <c r="E93" s="469">
        <v>4191000</v>
      </c>
      <c r="F93" s="469">
        <v>0</v>
      </c>
      <c r="G93" s="469">
        <v>0</v>
      </c>
      <c r="H93" s="469">
        <v>4191000</v>
      </c>
      <c r="I93" s="76"/>
      <c r="J93" s="76"/>
      <c r="K93" s="76"/>
      <c r="L93" s="76"/>
      <c r="M93" s="76"/>
    </row>
    <row r="94" spans="1:13" s="12" customFormat="1" ht="15.75">
      <c r="A94" s="468" t="s">
        <v>42</v>
      </c>
      <c r="B94" s="468" t="s">
        <v>631</v>
      </c>
      <c r="C94" s="468" t="s">
        <v>632</v>
      </c>
      <c r="D94" s="468" t="s">
        <v>636</v>
      </c>
      <c r="E94" s="469">
        <v>187568496</v>
      </c>
      <c r="F94" s="469">
        <v>0</v>
      </c>
      <c r="G94" s="469">
        <v>0</v>
      </c>
      <c r="H94" s="469">
        <v>187568496</v>
      </c>
      <c r="I94" s="76"/>
      <c r="J94" s="76"/>
      <c r="K94" s="76"/>
      <c r="L94" s="76"/>
      <c r="M94" s="76"/>
    </row>
    <row r="95" spans="1:13" s="12" customFormat="1" ht="15.75">
      <c r="A95" s="468" t="s">
        <v>42</v>
      </c>
      <c r="B95" s="468" t="s">
        <v>631</v>
      </c>
      <c r="C95" s="468" t="s">
        <v>632</v>
      </c>
      <c r="D95" s="468" t="s">
        <v>637</v>
      </c>
      <c r="E95" s="469">
        <v>2645374653</v>
      </c>
      <c r="F95" s="469">
        <v>0</v>
      </c>
      <c r="G95" s="469">
        <v>0</v>
      </c>
      <c r="H95" s="469">
        <v>2645374653</v>
      </c>
      <c r="I95" s="76"/>
      <c r="J95" s="76"/>
      <c r="K95" s="76"/>
      <c r="L95" s="76"/>
      <c r="M95" s="76"/>
    </row>
    <row r="96" spans="1:13" s="12" customFormat="1" ht="15.75">
      <c r="A96" s="468" t="s">
        <v>42</v>
      </c>
      <c r="B96" s="468" t="s">
        <v>631</v>
      </c>
      <c r="C96" s="468" t="s">
        <v>638</v>
      </c>
      <c r="D96" s="468" t="s">
        <v>639</v>
      </c>
      <c r="E96" s="469">
        <v>57126000000</v>
      </c>
      <c r="F96" s="469">
        <v>0</v>
      </c>
      <c r="G96" s="469">
        <v>0</v>
      </c>
      <c r="H96" s="469">
        <v>57126000000</v>
      </c>
      <c r="I96" s="76"/>
      <c r="J96" s="76"/>
      <c r="K96" s="76"/>
      <c r="L96" s="76"/>
      <c r="M96" s="76"/>
    </row>
    <row r="97" spans="1:13" s="12" customFormat="1" ht="15.75">
      <c r="A97" s="468" t="s">
        <v>42</v>
      </c>
      <c r="B97" s="468" t="s">
        <v>631</v>
      </c>
      <c r="C97" s="468" t="s">
        <v>638</v>
      </c>
      <c r="D97" s="468" t="s">
        <v>640</v>
      </c>
      <c r="E97" s="469">
        <v>34717429159</v>
      </c>
      <c r="F97" s="469">
        <v>0</v>
      </c>
      <c r="G97" s="469">
        <v>0</v>
      </c>
      <c r="H97" s="469">
        <v>34717429159</v>
      </c>
      <c r="I97" s="76"/>
      <c r="J97" s="76"/>
      <c r="K97" s="76"/>
      <c r="L97" s="76"/>
      <c r="M97" s="76"/>
    </row>
    <row r="98" spans="1:13" s="12" customFormat="1" ht="15.75">
      <c r="A98" s="468" t="s">
        <v>42</v>
      </c>
      <c r="B98" s="468" t="s">
        <v>631</v>
      </c>
      <c r="C98" s="468" t="s">
        <v>641</v>
      </c>
      <c r="D98" s="468" t="s">
        <v>642</v>
      </c>
      <c r="E98" s="469">
        <v>1158845</v>
      </c>
      <c r="F98" s="469">
        <v>0</v>
      </c>
      <c r="G98" s="469">
        <v>0</v>
      </c>
      <c r="H98" s="469">
        <v>1158845</v>
      </c>
      <c r="I98" s="76"/>
      <c r="J98" s="76"/>
      <c r="K98" s="76"/>
      <c r="L98" s="76"/>
      <c r="M98" s="76"/>
    </row>
    <row r="99" spans="1:13" s="12" customFormat="1" ht="15.75">
      <c r="A99" s="468" t="s">
        <v>42</v>
      </c>
      <c r="B99" s="468" t="s">
        <v>631</v>
      </c>
      <c r="C99" s="468" t="s">
        <v>586</v>
      </c>
      <c r="D99" s="468" t="s">
        <v>600</v>
      </c>
      <c r="E99" s="469">
        <v>129623000</v>
      </c>
      <c r="F99" s="469">
        <v>0</v>
      </c>
      <c r="G99" s="469">
        <v>0</v>
      </c>
      <c r="H99" s="469">
        <v>129623000</v>
      </c>
      <c r="I99" s="76"/>
      <c r="J99" s="76"/>
      <c r="K99" s="76"/>
      <c r="L99" s="76"/>
      <c r="M99" s="76"/>
    </row>
    <row r="100" spans="1:13" s="12" customFormat="1" ht="15.75">
      <c r="A100" s="78"/>
      <c r="B100" s="78"/>
      <c r="C100" s="78"/>
      <c r="D100" s="78"/>
      <c r="E100" s="78"/>
      <c r="F100" s="76"/>
      <c r="G100" s="76"/>
      <c r="H100" s="76"/>
      <c r="I100" s="76"/>
      <c r="J100" s="76"/>
      <c r="K100" s="76"/>
      <c r="L100" s="76"/>
      <c r="M100" s="76"/>
    </row>
    <row r="101" spans="1:13" s="12" customFormat="1" ht="15.75">
      <c r="A101" s="78"/>
      <c r="B101" s="78"/>
      <c r="C101" s="78"/>
      <c r="D101" s="78"/>
      <c r="E101" s="78"/>
      <c r="F101" s="76"/>
      <c r="G101" s="76"/>
      <c r="H101" s="84"/>
      <c r="I101" s="76"/>
      <c r="J101" s="76"/>
      <c r="K101" s="76"/>
      <c r="L101" s="76"/>
      <c r="M101" s="76"/>
    </row>
    <row r="102" spans="1:13" s="14" customFormat="1" ht="15.75">
      <c r="A102" s="550" t="s">
        <v>18</v>
      </c>
      <c r="B102" s="550"/>
      <c r="C102" s="550"/>
      <c r="D102" s="84"/>
      <c r="E102" s="84"/>
      <c r="F102" s="550" t="s">
        <v>284</v>
      </c>
      <c r="G102" s="550"/>
      <c r="H102" s="550"/>
      <c r="I102" s="89"/>
      <c r="J102" s="84"/>
      <c r="K102" s="84"/>
      <c r="L102" s="84"/>
      <c r="M102" s="84"/>
    </row>
    <row r="103" spans="1:13" s="13" customFormat="1" ht="15.75">
      <c r="A103" s="551" t="s">
        <v>217</v>
      </c>
      <c r="B103" s="551"/>
      <c r="C103" s="551"/>
      <c r="D103" s="87"/>
      <c r="E103" s="87"/>
      <c r="F103" s="506" t="s">
        <v>333</v>
      </c>
      <c r="G103" s="506"/>
      <c r="H103" s="506"/>
      <c r="I103" s="61"/>
      <c r="J103" s="75"/>
      <c r="K103" s="75"/>
      <c r="L103" s="75"/>
      <c r="M103" s="76"/>
    </row>
    <row r="104" spans="1:13" s="13" customFormat="1" ht="15.75">
      <c r="A104" s="550" t="s">
        <v>213</v>
      </c>
      <c r="B104" s="550"/>
      <c r="C104" s="550"/>
      <c r="D104" s="89"/>
      <c r="E104" s="89"/>
      <c r="F104" s="550" t="s">
        <v>213</v>
      </c>
      <c r="G104" s="550"/>
      <c r="H104" s="550"/>
      <c r="I104" s="84"/>
      <c r="J104" s="76"/>
      <c r="K104" s="76"/>
      <c r="L104" s="76"/>
      <c r="M104" s="76"/>
    </row>
    <row r="105" spans="1:13" s="12" customFormat="1" ht="15.75">
      <c r="A105" s="78"/>
      <c r="B105" s="78"/>
      <c r="C105" s="78"/>
      <c r="D105" s="78"/>
      <c r="E105" s="78"/>
      <c r="F105" s="76"/>
      <c r="G105" s="76"/>
      <c r="H105" s="76"/>
      <c r="I105" s="76"/>
      <c r="J105" s="76"/>
      <c r="K105" s="76"/>
      <c r="L105" s="76"/>
      <c r="M105" s="76"/>
    </row>
    <row r="106" spans="1:13" s="12" customFormat="1" ht="15.75">
      <c r="A106" s="78"/>
      <c r="B106" s="78"/>
      <c r="C106" s="78"/>
      <c r="D106" s="78"/>
      <c r="E106" s="78"/>
      <c r="F106" s="76"/>
      <c r="G106" s="76"/>
      <c r="H106" s="76"/>
      <c r="I106" s="76"/>
      <c r="J106" s="76"/>
      <c r="K106" s="76"/>
      <c r="L106" s="76"/>
      <c r="M106" s="76"/>
    </row>
    <row r="107" spans="1:13" s="12" customFormat="1" ht="15.75">
      <c r="A107" s="78"/>
      <c r="B107" s="78"/>
      <c r="C107" s="78"/>
      <c r="D107" s="78"/>
      <c r="E107" s="78"/>
      <c r="F107" s="76"/>
      <c r="G107" s="76"/>
      <c r="H107" s="76"/>
      <c r="I107" s="76"/>
      <c r="J107" s="76"/>
      <c r="K107" s="76"/>
      <c r="L107" s="76"/>
      <c r="M107" s="76"/>
    </row>
  </sheetData>
  <mergeCells count="9">
    <mergeCell ref="A3:H3"/>
    <mergeCell ref="A4:H4"/>
    <mergeCell ref="A102:C102"/>
    <mergeCell ref="A103:C103"/>
    <mergeCell ref="A104:C104"/>
    <mergeCell ref="F102:H102"/>
    <mergeCell ref="F103:H103"/>
    <mergeCell ref="F104:H104"/>
    <mergeCell ref="A9:C9"/>
  </mergeCells>
  <printOptions horizontalCentered="1"/>
  <pageMargins left="0.78740157480314965" right="0.78740157480314965" top="0.70866141732283472" bottom="0.4724409448818898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M433"/>
  <sheetViews>
    <sheetView workbookViewId="0">
      <selection activeCell="G6" sqref="G6"/>
    </sheetView>
  </sheetViews>
  <sheetFormatPr defaultColWidth="9" defaultRowHeight="15.75"/>
  <cols>
    <col min="1" max="1" width="7.5" style="78" customWidth="1"/>
    <col min="2" max="2" width="11.25" style="78" customWidth="1"/>
    <col min="3" max="3" width="10.5" style="78" customWidth="1"/>
    <col min="4" max="4" width="12.125" style="78" customWidth="1"/>
    <col min="5" max="5" width="11.25" style="78" customWidth="1"/>
    <col min="6" max="6" width="12.75" style="78" customWidth="1"/>
    <col min="7" max="7" width="13.75" style="78" customWidth="1"/>
    <col min="8" max="9" width="11" style="78" hidden="1" customWidth="1"/>
    <col min="10" max="10" width="11" style="76" hidden="1" customWidth="1"/>
    <col min="11" max="11" width="18.25" style="76" customWidth="1"/>
    <col min="12" max="16384" width="9" style="76"/>
  </cols>
  <sheetData>
    <row r="1" spans="1:11" ht="18.75">
      <c r="A1" s="74" t="s">
        <v>413</v>
      </c>
      <c r="B1" s="74"/>
      <c r="C1" s="74"/>
      <c r="D1" s="74"/>
      <c r="E1" s="74"/>
      <c r="F1" s="74"/>
      <c r="G1" s="17" t="s">
        <v>172</v>
      </c>
      <c r="K1" s="475"/>
    </row>
    <row r="2" spans="1:11" ht="18.75">
      <c r="A2" s="77"/>
    </row>
    <row r="3" spans="1:11" ht="17.25" customHeight="1">
      <c r="A3" s="553" t="s">
        <v>577</v>
      </c>
      <c r="B3" s="553"/>
      <c r="C3" s="553"/>
      <c r="D3" s="553"/>
      <c r="E3" s="553"/>
      <c r="F3" s="553"/>
      <c r="G3" s="553"/>
    </row>
    <row r="4" spans="1:11" ht="18.75">
      <c r="A4" s="549" t="s">
        <v>222</v>
      </c>
      <c r="B4" s="549"/>
      <c r="C4" s="549"/>
      <c r="D4" s="549"/>
      <c r="E4" s="549"/>
      <c r="F4" s="549"/>
      <c r="G4" s="549"/>
      <c r="H4" s="79"/>
      <c r="I4" s="79"/>
    </row>
    <row r="6" spans="1:11">
      <c r="G6" s="91" t="s">
        <v>186</v>
      </c>
    </row>
    <row r="7" spans="1:11" ht="5.25" customHeight="1"/>
    <row r="8" spans="1:11" s="75" customFormat="1">
      <c r="A8" s="80" t="s">
        <v>254</v>
      </c>
      <c r="B8" s="80" t="s">
        <v>279</v>
      </c>
      <c r="C8" s="80" t="s">
        <v>285</v>
      </c>
      <c r="D8" s="80" t="s">
        <v>286</v>
      </c>
      <c r="E8" s="80" t="s">
        <v>280</v>
      </c>
      <c r="F8" s="80" t="s">
        <v>281</v>
      </c>
      <c r="G8" s="81" t="s">
        <v>287</v>
      </c>
      <c r="H8" s="92"/>
      <c r="I8" s="93"/>
      <c r="J8" s="94"/>
    </row>
    <row r="9" spans="1:11" ht="17.25" customHeight="1">
      <c r="A9" s="82"/>
      <c r="B9" s="82"/>
      <c r="C9" s="82"/>
      <c r="D9" s="82"/>
      <c r="E9" s="82"/>
      <c r="F9" s="82"/>
      <c r="G9" s="82"/>
      <c r="H9" s="95"/>
      <c r="I9" s="95"/>
      <c r="J9" s="96"/>
    </row>
    <row r="10" spans="1:11" s="216" customFormat="1" ht="17.25" customHeight="1">
      <c r="A10" s="555" t="s">
        <v>415</v>
      </c>
      <c r="B10" s="556"/>
      <c r="C10" s="557"/>
      <c r="D10" s="211"/>
      <c r="E10" s="211"/>
      <c r="F10" s="211"/>
      <c r="G10" s="212">
        <f>G11+G38+G49+G97+G147+G193+G197+G201+G204+G207+G211+G215+G225+G227+G232+G238+G241+G305+G348+G386+G393+G397+G399+G403+G410+G417+G420</f>
        <v>91751369240</v>
      </c>
      <c r="H10" s="213"/>
      <c r="I10" s="214"/>
      <c r="J10" s="215"/>
      <c r="K10" s="459"/>
    </row>
    <row r="11" spans="1:11" s="216" customFormat="1">
      <c r="A11" s="470" t="s">
        <v>42</v>
      </c>
      <c r="B11" s="471" t="s">
        <v>414</v>
      </c>
      <c r="C11" s="471" t="s">
        <v>416</v>
      </c>
      <c r="D11" s="471" t="s">
        <v>417</v>
      </c>
      <c r="E11" s="471" t="s">
        <v>17</v>
      </c>
      <c r="F11" s="471" t="s">
        <v>17</v>
      </c>
      <c r="G11" s="212">
        <v>1112103622</v>
      </c>
      <c r="H11" s="212">
        <v>1112103622</v>
      </c>
      <c r="I11" s="472"/>
      <c r="J11" s="473"/>
    </row>
    <row r="12" spans="1:11">
      <c r="A12" s="208" t="s">
        <v>42</v>
      </c>
      <c r="B12" s="210" t="s">
        <v>414</v>
      </c>
      <c r="C12" s="210" t="s">
        <v>416</v>
      </c>
      <c r="D12" s="210" t="s">
        <v>417</v>
      </c>
      <c r="E12" s="210" t="s">
        <v>418</v>
      </c>
      <c r="F12" s="210" t="s">
        <v>419</v>
      </c>
      <c r="G12" s="209">
        <v>158225532</v>
      </c>
      <c r="H12" s="209">
        <v>158225532</v>
      </c>
      <c r="I12" s="207"/>
      <c r="J12" s="97"/>
    </row>
    <row r="13" spans="1:11">
      <c r="A13" s="208" t="s">
        <v>42</v>
      </c>
      <c r="B13" s="210" t="s">
        <v>414</v>
      </c>
      <c r="C13" s="210" t="s">
        <v>416</v>
      </c>
      <c r="D13" s="210" t="s">
        <v>417</v>
      </c>
      <c r="E13" s="210" t="s">
        <v>420</v>
      </c>
      <c r="F13" s="210" t="s">
        <v>421</v>
      </c>
      <c r="G13" s="209">
        <v>8043000</v>
      </c>
      <c r="H13" s="209">
        <v>8043000</v>
      </c>
      <c r="I13" s="207"/>
      <c r="J13" s="97"/>
    </row>
    <row r="14" spans="1:11">
      <c r="A14" s="208" t="s">
        <v>42</v>
      </c>
      <c r="B14" s="210" t="s">
        <v>414</v>
      </c>
      <c r="C14" s="210" t="s">
        <v>416</v>
      </c>
      <c r="D14" s="210" t="s">
        <v>417</v>
      </c>
      <c r="E14" s="210" t="s">
        <v>420</v>
      </c>
      <c r="F14" s="210" t="s">
        <v>422</v>
      </c>
      <c r="G14" s="209">
        <v>26676000</v>
      </c>
      <c r="H14" s="209">
        <v>26676000</v>
      </c>
      <c r="I14" s="207"/>
      <c r="J14" s="97"/>
    </row>
    <row r="15" spans="1:11">
      <c r="A15" s="208" t="s">
        <v>42</v>
      </c>
      <c r="B15" s="210" t="s">
        <v>414</v>
      </c>
      <c r="C15" s="210" t="s">
        <v>416</v>
      </c>
      <c r="D15" s="210" t="s">
        <v>417</v>
      </c>
      <c r="E15" s="210" t="s">
        <v>420</v>
      </c>
      <c r="F15" s="210" t="s">
        <v>423</v>
      </c>
      <c r="G15" s="209">
        <v>7957955</v>
      </c>
      <c r="H15" s="209">
        <v>7957955</v>
      </c>
      <c r="I15" s="207"/>
      <c r="J15" s="97"/>
    </row>
    <row r="16" spans="1:11">
      <c r="A16" s="208" t="s">
        <v>42</v>
      </c>
      <c r="B16" s="210" t="s">
        <v>414</v>
      </c>
      <c r="C16" s="210" t="s">
        <v>416</v>
      </c>
      <c r="D16" s="210" t="s">
        <v>417</v>
      </c>
      <c r="E16" s="210" t="s">
        <v>420</v>
      </c>
      <c r="F16" s="210" t="s">
        <v>424</v>
      </c>
      <c r="G16" s="209">
        <v>5930200</v>
      </c>
      <c r="H16" s="209">
        <v>5930200</v>
      </c>
      <c r="I16" s="207"/>
      <c r="J16" s="97"/>
    </row>
    <row r="17" spans="1:10">
      <c r="A17" s="208" t="s">
        <v>42</v>
      </c>
      <c r="B17" s="210" t="s">
        <v>414</v>
      </c>
      <c r="C17" s="210" t="s">
        <v>416</v>
      </c>
      <c r="D17" s="210" t="s">
        <v>417</v>
      </c>
      <c r="E17" s="210" t="s">
        <v>420</v>
      </c>
      <c r="F17" s="210" t="s">
        <v>425</v>
      </c>
      <c r="G17" s="209">
        <v>18316230</v>
      </c>
      <c r="H17" s="209">
        <v>18316230</v>
      </c>
      <c r="I17" s="207"/>
      <c r="J17" s="97"/>
    </row>
    <row r="18" spans="1:10">
      <c r="A18" s="208" t="s">
        <v>42</v>
      </c>
      <c r="B18" s="210" t="s">
        <v>414</v>
      </c>
      <c r="C18" s="210" t="s">
        <v>416</v>
      </c>
      <c r="D18" s="210" t="s">
        <v>417</v>
      </c>
      <c r="E18" s="210" t="s">
        <v>420</v>
      </c>
      <c r="F18" s="210" t="s">
        <v>426</v>
      </c>
      <c r="G18" s="209">
        <v>39522600</v>
      </c>
      <c r="H18" s="209">
        <v>39522600</v>
      </c>
      <c r="I18" s="207"/>
      <c r="J18" s="97"/>
    </row>
    <row r="19" spans="1:10">
      <c r="A19" s="208" t="s">
        <v>42</v>
      </c>
      <c r="B19" s="210" t="s">
        <v>414</v>
      </c>
      <c r="C19" s="210" t="s">
        <v>416</v>
      </c>
      <c r="D19" s="210" t="s">
        <v>417</v>
      </c>
      <c r="E19" s="210" t="s">
        <v>427</v>
      </c>
      <c r="F19" s="210" t="s">
        <v>428</v>
      </c>
      <c r="G19" s="209">
        <v>15078960</v>
      </c>
      <c r="H19" s="209">
        <v>15078960</v>
      </c>
      <c r="I19" s="207"/>
      <c r="J19" s="97"/>
    </row>
    <row r="20" spans="1:10">
      <c r="A20" s="208" t="s">
        <v>42</v>
      </c>
      <c r="B20" s="210" t="s">
        <v>414</v>
      </c>
      <c r="C20" s="210" t="s">
        <v>416</v>
      </c>
      <c r="D20" s="210" t="s">
        <v>417</v>
      </c>
      <c r="E20" s="210" t="s">
        <v>427</v>
      </c>
      <c r="F20" s="210" t="s">
        <v>429</v>
      </c>
      <c r="G20" s="209">
        <v>3150000</v>
      </c>
      <c r="H20" s="209">
        <v>3150000</v>
      </c>
      <c r="I20" s="207"/>
      <c r="J20" s="97"/>
    </row>
    <row r="21" spans="1:10">
      <c r="A21" s="208" t="s">
        <v>42</v>
      </c>
      <c r="B21" s="210" t="s">
        <v>414</v>
      </c>
      <c r="C21" s="210" t="s">
        <v>416</v>
      </c>
      <c r="D21" s="210" t="s">
        <v>417</v>
      </c>
      <c r="E21" s="210" t="s">
        <v>430</v>
      </c>
      <c r="F21" s="210" t="s">
        <v>431</v>
      </c>
      <c r="G21" s="209">
        <v>12100000</v>
      </c>
      <c r="H21" s="209">
        <v>12100000</v>
      </c>
      <c r="I21" s="207"/>
      <c r="J21" s="97"/>
    </row>
    <row r="22" spans="1:10">
      <c r="A22" s="208" t="s">
        <v>42</v>
      </c>
      <c r="B22" s="210" t="s">
        <v>414</v>
      </c>
      <c r="C22" s="210" t="s">
        <v>416</v>
      </c>
      <c r="D22" s="210" t="s">
        <v>417</v>
      </c>
      <c r="E22" s="210" t="s">
        <v>432</v>
      </c>
      <c r="F22" s="210" t="s">
        <v>433</v>
      </c>
      <c r="G22" s="209">
        <v>35955703</v>
      </c>
      <c r="H22" s="209">
        <v>35955703</v>
      </c>
      <c r="I22" s="207"/>
      <c r="J22" s="97"/>
    </row>
    <row r="23" spans="1:10">
      <c r="A23" s="208" t="s">
        <v>42</v>
      </c>
      <c r="B23" s="210" t="s">
        <v>414</v>
      </c>
      <c r="C23" s="210" t="s">
        <v>416</v>
      </c>
      <c r="D23" s="210" t="s">
        <v>417</v>
      </c>
      <c r="E23" s="210" t="s">
        <v>432</v>
      </c>
      <c r="F23" s="210" t="s">
        <v>434</v>
      </c>
      <c r="G23" s="209">
        <v>5998248</v>
      </c>
      <c r="H23" s="209">
        <v>5998248</v>
      </c>
      <c r="I23" s="207"/>
      <c r="J23" s="97"/>
    </row>
    <row r="24" spans="1:10">
      <c r="A24" s="208" t="s">
        <v>42</v>
      </c>
      <c r="B24" s="210" t="s">
        <v>414</v>
      </c>
      <c r="C24" s="210" t="s">
        <v>416</v>
      </c>
      <c r="D24" s="210" t="s">
        <v>417</v>
      </c>
      <c r="E24" s="210" t="s">
        <v>432</v>
      </c>
      <c r="F24" s="210" t="s">
        <v>435</v>
      </c>
      <c r="G24" s="209">
        <v>1378260</v>
      </c>
      <c r="H24" s="209">
        <v>1378260</v>
      </c>
      <c r="I24" s="207"/>
      <c r="J24" s="97"/>
    </row>
    <row r="25" spans="1:10">
      <c r="A25" s="208" t="s">
        <v>42</v>
      </c>
      <c r="B25" s="210" t="s">
        <v>414</v>
      </c>
      <c r="C25" s="210" t="s">
        <v>416</v>
      </c>
      <c r="D25" s="210" t="s">
        <v>417</v>
      </c>
      <c r="E25" s="210" t="s">
        <v>432</v>
      </c>
      <c r="F25" s="210" t="s">
        <v>436</v>
      </c>
      <c r="G25" s="209">
        <v>880707</v>
      </c>
      <c r="H25" s="209">
        <v>880707</v>
      </c>
      <c r="I25" s="207"/>
      <c r="J25" s="97"/>
    </row>
    <row r="26" spans="1:10">
      <c r="A26" s="208" t="s">
        <v>42</v>
      </c>
      <c r="B26" s="210" t="s">
        <v>414</v>
      </c>
      <c r="C26" s="210" t="s">
        <v>416</v>
      </c>
      <c r="D26" s="210" t="s">
        <v>417</v>
      </c>
      <c r="E26" s="210" t="s">
        <v>437</v>
      </c>
      <c r="F26" s="210" t="s">
        <v>438</v>
      </c>
      <c r="G26" s="209">
        <v>327051600</v>
      </c>
      <c r="H26" s="209">
        <v>327051600</v>
      </c>
      <c r="I26" s="207"/>
      <c r="J26" s="97"/>
    </row>
    <row r="27" spans="1:10">
      <c r="A27" s="208" t="s">
        <v>42</v>
      </c>
      <c r="B27" s="210" t="s">
        <v>414</v>
      </c>
      <c r="C27" s="210" t="s">
        <v>416</v>
      </c>
      <c r="D27" s="210" t="s">
        <v>417</v>
      </c>
      <c r="E27" s="210" t="s">
        <v>437</v>
      </c>
      <c r="F27" s="210" t="s">
        <v>439</v>
      </c>
      <c r="G27" s="209">
        <v>143545500</v>
      </c>
      <c r="H27" s="209">
        <v>143545500</v>
      </c>
      <c r="I27" s="207"/>
      <c r="J27" s="97"/>
    </row>
    <row r="28" spans="1:10">
      <c r="A28" s="208" t="s">
        <v>42</v>
      </c>
      <c r="B28" s="210" t="s">
        <v>414</v>
      </c>
      <c r="C28" s="210" t="s">
        <v>416</v>
      </c>
      <c r="D28" s="210" t="s">
        <v>417</v>
      </c>
      <c r="E28" s="210" t="s">
        <v>440</v>
      </c>
      <c r="F28" s="210" t="s">
        <v>441</v>
      </c>
      <c r="G28" s="209">
        <v>68112000</v>
      </c>
      <c r="H28" s="209">
        <v>68112000</v>
      </c>
      <c r="I28" s="207"/>
      <c r="J28" s="97"/>
    </row>
    <row r="29" spans="1:10">
      <c r="A29" s="208" t="s">
        <v>42</v>
      </c>
      <c r="B29" s="210" t="s">
        <v>414</v>
      </c>
      <c r="C29" s="210" t="s">
        <v>416</v>
      </c>
      <c r="D29" s="210" t="s">
        <v>417</v>
      </c>
      <c r="E29" s="210" t="s">
        <v>442</v>
      </c>
      <c r="F29" s="210" t="s">
        <v>443</v>
      </c>
      <c r="G29" s="209">
        <v>11675327</v>
      </c>
      <c r="H29" s="209">
        <v>11675327</v>
      </c>
      <c r="I29" s="207"/>
      <c r="J29" s="97"/>
    </row>
    <row r="30" spans="1:10">
      <c r="A30" s="208" t="s">
        <v>42</v>
      </c>
      <c r="B30" s="210" t="s">
        <v>414</v>
      </c>
      <c r="C30" s="210" t="s">
        <v>416</v>
      </c>
      <c r="D30" s="210" t="s">
        <v>417</v>
      </c>
      <c r="E30" s="210" t="s">
        <v>442</v>
      </c>
      <c r="F30" s="210" t="s">
        <v>444</v>
      </c>
      <c r="G30" s="209">
        <v>7285000</v>
      </c>
      <c r="H30" s="209">
        <v>7285000</v>
      </c>
      <c r="I30" s="207"/>
      <c r="J30" s="97"/>
    </row>
    <row r="31" spans="1:10">
      <c r="A31" s="208" t="s">
        <v>42</v>
      </c>
      <c r="B31" s="210" t="s">
        <v>414</v>
      </c>
      <c r="C31" s="210" t="s">
        <v>416</v>
      </c>
      <c r="D31" s="210" t="s">
        <v>417</v>
      </c>
      <c r="E31" s="210" t="s">
        <v>445</v>
      </c>
      <c r="F31" s="210" t="s">
        <v>446</v>
      </c>
      <c r="G31" s="209">
        <v>732000</v>
      </c>
      <c r="H31" s="209">
        <v>732000</v>
      </c>
      <c r="I31" s="207"/>
      <c r="J31" s="97"/>
    </row>
    <row r="32" spans="1:10">
      <c r="A32" s="208" t="s">
        <v>42</v>
      </c>
      <c r="B32" s="210" t="s">
        <v>414</v>
      </c>
      <c r="C32" s="210" t="s">
        <v>416</v>
      </c>
      <c r="D32" s="210" t="s">
        <v>417</v>
      </c>
      <c r="E32" s="210" t="s">
        <v>447</v>
      </c>
      <c r="F32" s="210" t="s">
        <v>448</v>
      </c>
      <c r="G32" s="209">
        <v>1500000</v>
      </c>
      <c r="H32" s="209">
        <v>1500000</v>
      </c>
      <c r="I32" s="207"/>
      <c r="J32" s="97"/>
    </row>
    <row r="33" spans="1:10">
      <c r="A33" s="208" t="s">
        <v>42</v>
      </c>
      <c r="B33" s="210" t="s">
        <v>414</v>
      </c>
      <c r="C33" s="210" t="s">
        <v>416</v>
      </c>
      <c r="D33" s="210" t="s">
        <v>417</v>
      </c>
      <c r="E33" s="210" t="s">
        <v>447</v>
      </c>
      <c r="F33" s="210" t="s">
        <v>449</v>
      </c>
      <c r="G33" s="209">
        <v>7950000</v>
      </c>
      <c r="H33" s="209">
        <v>7950000</v>
      </c>
      <c r="I33" s="207"/>
      <c r="J33" s="97"/>
    </row>
    <row r="34" spans="1:10">
      <c r="A34" s="208" t="s">
        <v>42</v>
      </c>
      <c r="B34" s="210" t="s">
        <v>414</v>
      </c>
      <c r="C34" s="210" t="s">
        <v>416</v>
      </c>
      <c r="D34" s="210" t="s">
        <v>417</v>
      </c>
      <c r="E34" s="210" t="s">
        <v>450</v>
      </c>
      <c r="F34" s="210" t="s">
        <v>451</v>
      </c>
      <c r="G34" s="209">
        <v>1600000</v>
      </c>
      <c r="H34" s="209">
        <v>1600000</v>
      </c>
      <c r="I34" s="207"/>
      <c r="J34" s="97"/>
    </row>
    <row r="35" spans="1:10">
      <c r="A35" s="208" t="s">
        <v>42</v>
      </c>
      <c r="B35" s="210" t="s">
        <v>414</v>
      </c>
      <c r="C35" s="210" t="s">
        <v>416</v>
      </c>
      <c r="D35" s="210" t="s">
        <v>417</v>
      </c>
      <c r="E35" s="210" t="s">
        <v>450</v>
      </c>
      <c r="F35" s="210" t="s">
        <v>452</v>
      </c>
      <c r="G35" s="209">
        <v>400000</v>
      </c>
      <c r="H35" s="209">
        <v>400000</v>
      </c>
      <c r="I35" s="207"/>
      <c r="J35" s="97"/>
    </row>
    <row r="36" spans="1:10">
      <c r="A36" s="208" t="s">
        <v>42</v>
      </c>
      <c r="B36" s="210" t="s">
        <v>414</v>
      </c>
      <c r="C36" s="210" t="s">
        <v>416</v>
      </c>
      <c r="D36" s="210" t="s">
        <v>417</v>
      </c>
      <c r="E36" s="210" t="s">
        <v>453</v>
      </c>
      <c r="F36" s="210" t="s">
        <v>454</v>
      </c>
      <c r="G36" s="209">
        <v>27600000</v>
      </c>
      <c r="H36" s="209">
        <v>27600000</v>
      </c>
      <c r="I36" s="207"/>
      <c r="J36" s="97"/>
    </row>
    <row r="37" spans="1:10">
      <c r="A37" s="208" t="s">
        <v>42</v>
      </c>
      <c r="B37" s="210" t="s">
        <v>414</v>
      </c>
      <c r="C37" s="210" t="s">
        <v>416</v>
      </c>
      <c r="D37" s="210" t="s">
        <v>417</v>
      </c>
      <c r="E37" s="210" t="s">
        <v>453</v>
      </c>
      <c r="F37" s="210" t="s">
        <v>455</v>
      </c>
      <c r="G37" s="209">
        <v>175438800</v>
      </c>
      <c r="H37" s="209">
        <v>175438800</v>
      </c>
      <c r="I37" s="207"/>
      <c r="J37" s="97"/>
    </row>
    <row r="38" spans="1:10" s="216" customFormat="1">
      <c r="A38" s="470" t="s">
        <v>42</v>
      </c>
      <c r="B38" s="471" t="s">
        <v>414</v>
      </c>
      <c r="C38" s="471" t="s">
        <v>456</v>
      </c>
      <c r="D38" s="471" t="s">
        <v>457</v>
      </c>
      <c r="E38" s="471" t="s">
        <v>17</v>
      </c>
      <c r="F38" s="471" t="s">
        <v>17</v>
      </c>
      <c r="G38" s="212">
        <v>865542070</v>
      </c>
      <c r="H38" s="212">
        <v>865542070</v>
      </c>
      <c r="I38" s="472"/>
      <c r="J38" s="473"/>
    </row>
    <row r="39" spans="1:10">
      <c r="A39" s="208" t="s">
        <v>42</v>
      </c>
      <c r="B39" s="210" t="s">
        <v>414</v>
      </c>
      <c r="C39" s="210" t="s">
        <v>456</v>
      </c>
      <c r="D39" s="210" t="s">
        <v>457</v>
      </c>
      <c r="E39" s="210" t="s">
        <v>437</v>
      </c>
      <c r="F39" s="210" t="s">
        <v>439</v>
      </c>
      <c r="G39" s="209">
        <v>594000000</v>
      </c>
      <c r="H39" s="209">
        <v>594000000</v>
      </c>
      <c r="I39" s="207"/>
      <c r="J39" s="97"/>
    </row>
    <row r="40" spans="1:10">
      <c r="A40" s="208" t="s">
        <v>42</v>
      </c>
      <c r="B40" s="210" t="s">
        <v>414</v>
      </c>
      <c r="C40" s="210" t="s">
        <v>456</v>
      </c>
      <c r="D40" s="210" t="s">
        <v>457</v>
      </c>
      <c r="E40" s="210" t="s">
        <v>458</v>
      </c>
      <c r="F40" s="210" t="s">
        <v>459</v>
      </c>
      <c r="G40" s="209">
        <v>849000</v>
      </c>
      <c r="H40" s="209">
        <v>849000</v>
      </c>
      <c r="I40" s="207"/>
      <c r="J40" s="97"/>
    </row>
    <row r="41" spans="1:10">
      <c r="A41" s="208" t="s">
        <v>42</v>
      </c>
      <c r="B41" s="210" t="s">
        <v>414</v>
      </c>
      <c r="C41" s="210" t="s">
        <v>456</v>
      </c>
      <c r="D41" s="210" t="s">
        <v>457</v>
      </c>
      <c r="E41" s="210" t="s">
        <v>442</v>
      </c>
      <c r="F41" s="210" t="s">
        <v>443</v>
      </c>
      <c r="G41" s="209">
        <v>12234470</v>
      </c>
      <c r="H41" s="209">
        <v>12234470</v>
      </c>
      <c r="I41" s="207"/>
      <c r="J41" s="97"/>
    </row>
    <row r="42" spans="1:10">
      <c r="A42" s="208" t="s">
        <v>42</v>
      </c>
      <c r="B42" s="210" t="s">
        <v>414</v>
      </c>
      <c r="C42" s="210" t="s">
        <v>456</v>
      </c>
      <c r="D42" s="210" t="s">
        <v>457</v>
      </c>
      <c r="E42" s="210" t="s">
        <v>442</v>
      </c>
      <c r="F42" s="210">
        <v>6552</v>
      </c>
      <c r="G42" s="476">
        <v>1750000</v>
      </c>
      <c r="H42" s="474"/>
      <c r="I42" s="207"/>
      <c r="J42" s="97"/>
    </row>
    <row r="43" spans="1:10">
      <c r="A43" s="208" t="s">
        <v>42</v>
      </c>
      <c r="B43" s="210" t="s">
        <v>414</v>
      </c>
      <c r="C43" s="210" t="s">
        <v>456</v>
      </c>
      <c r="D43" s="210" t="s">
        <v>457</v>
      </c>
      <c r="E43" s="210">
        <v>6600</v>
      </c>
      <c r="F43" s="210">
        <v>6606</v>
      </c>
      <c r="G43" s="476">
        <v>15730700</v>
      </c>
      <c r="H43" s="474"/>
      <c r="I43" s="207"/>
      <c r="J43" s="97"/>
    </row>
    <row r="44" spans="1:10">
      <c r="A44" s="208" t="s">
        <v>42</v>
      </c>
      <c r="B44" s="210" t="s">
        <v>414</v>
      </c>
      <c r="C44" s="210" t="s">
        <v>456</v>
      </c>
      <c r="D44" s="210" t="s">
        <v>457</v>
      </c>
      <c r="E44" s="210" t="s">
        <v>460</v>
      </c>
      <c r="F44" s="210" t="s">
        <v>461</v>
      </c>
      <c r="G44" s="209">
        <v>49500000</v>
      </c>
      <c r="H44" s="209">
        <v>49500000</v>
      </c>
      <c r="I44" s="207"/>
      <c r="J44" s="97"/>
    </row>
    <row r="45" spans="1:10">
      <c r="A45" s="208" t="s">
        <v>42</v>
      </c>
      <c r="B45" s="210" t="s">
        <v>414</v>
      </c>
      <c r="C45" s="210" t="s">
        <v>456</v>
      </c>
      <c r="D45" s="210" t="s">
        <v>457</v>
      </c>
      <c r="E45" s="210" t="s">
        <v>453</v>
      </c>
      <c r="F45" s="210" t="s">
        <v>454</v>
      </c>
      <c r="G45" s="209">
        <v>19416200</v>
      </c>
      <c r="H45" s="209">
        <v>19416200</v>
      </c>
      <c r="I45" s="207"/>
      <c r="J45" s="97"/>
    </row>
    <row r="46" spans="1:10">
      <c r="A46" s="208" t="s">
        <v>42</v>
      </c>
      <c r="B46" s="210" t="s">
        <v>414</v>
      </c>
      <c r="C46" s="210" t="s">
        <v>456</v>
      </c>
      <c r="D46" s="210" t="s">
        <v>457</v>
      </c>
      <c r="E46" s="210" t="s">
        <v>453</v>
      </c>
      <c r="F46" s="210">
        <v>7012</v>
      </c>
      <c r="G46" s="476">
        <v>100317000</v>
      </c>
      <c r="H46" s="474"/>
      <c r="I46" s="207"/>
      <c r="J46" s="97"/>
    </row>
    <row r="47" spans="1:10">
      <c r="A47" s="208" t="s">
        <v>42</v>
      </c>
      <c r="B47" s="210" t="s">
        <v>414</v>
      </c>
      <c r="C47" s="210" t="s">
        <v>456</v>
      </c>
      <c r="D47" s="210" t="s">
        <v>457</v>
      </c>
      <c r="E47" s="210" t="s">
        <v>453</v>
      </c>
      <c r="F47" s="210" t="s">
        <v>455</v>
      </c>
      <c r="G47" s="476">
        <v>36590000</v>
      </c>
      <c r="H47" s="209">
        <v>31440000</v>
      </c>
      <c r="I47" s="207"/>
      <c r="J47" s="97"/>
    </row>
    <row r="48" spans="1:10">
      <c r="A48" s="208" t="s">
        <v>42</v>
      </c>
      <c r="B48" s="210" t="s">
        <v>414</v>
      </c>
      <c r="C48" s="210" t="s">
        <v>456</v>
      </c>
      <c r="D48" s="210" t="s">
        <v>457</v>
      </c>
      <c r="E48" s="210" t="s">
        <v>462</v>
      </c>
      <c r="F48" s="210" t="s">
        <v>463</v>
      </c>
      <c r="G48" s="476">
        <v>35154700</v>
      </c>
      <c r="H48" s="209">
        <v>158102400</v>
      </c>
      <c r="I48" s="207"/>
      <c r="J48" s="97"/>
    </row>
    <row r="49" spans="1:10" s="216" customFormat="1">
      <c r="A49" s="470" t="s">
        <v>42</v>
      </c>
      <c r="B49" s="471" t="s">
        <v>414</v>
      </c>
      <c r="C49" s="471" t="s">
        <v>464</v>
      </c>
      <c r="D49" s="471" t="s">
        <v>465</v>
      </c>
      <c r="E49" s="471" t="s">
        <v>17</v>
      </c>
      <c r="F49" s="471" t="s">
        <v>17</v>
      </c>
      <c r="G49" s="212">
        <v>11438382865</v>
      </c>
      <c r="H49" s="212">
        <v>11438382865</v>
      </c>
      <c r="I49" s="472"/>
      <c r="J49" s="473"/>
    </row>
    <row r="50" spans="1:10">
      <c r="A50" s="208" t="s">
        <v>42</v>
      </c>
      <c r="B50" s="210" t="s">
        <v>414</v>
      </c>
      <c r="C50" s="210" t="s">
        <v>464</v>
      </c>
      <c r="D50" s="210" t="s">
        <v>465</v>
      </c>
      <c r="E50" s="210" t="s">
        <v>418</v>
      </c>
      <c r="F50" s="210" t="s">
        <v>419</v>
      </c>
      <c r="G50" s="209">
        <v>2391659348</v>
      </c>
      <c r="H50" s="209">
        <v>2391659348</v>
      </c>
      <c r="I50" s="207"/>
      <c r="J50" s="97"/>
    </row>
    <row r="51" spans="1:10">
      <c r="A51" s="208" t="s">
        <v>42</v>
      </c>
      <c r="B51" s="210" t="s">
        <v>414</v>
      </c>
      <c r="C51" s="210" t="s">
        <v>464</v>
      </c>
      <c r="D51" s="210" t="s">
        <v>465</v>
      </c>
      <c r="E51" s="210" t="s">
        <v>418</v>
      </c>
      <c r="F51" s="210" t="s">
        <v>466</v>
      </c>
      <c r="G51" s="209">
        <v>288762084</v>
      </c>
      <c r="H51" s="209">
        <v>288762084</v>
      </c>
      <c r="I51" s="207"/>
      <c r="J51" s="97"/>
    </row>
    <row r="52" spans="1:10">
      <c r="A52" s="208" t="s">
        <v>42</v>
      </c>
      <c r="B52" s="210" t="s">
        <v>414</v>
      </c>
      <c r="C52" s="210" t="s">
        <v>464</v>
      </c>
      <c r="D52" s="210" t="s">
        <v>465</v>
      </c>
      <c r="E52" s="210" t="s">
        <v>420</v>
      </c>
      <c r="F52" s="210" t="s">
        <v>421</v>
      </c>
      <c r="G52" s="209">
        <v>63119898</v>
      </c>
      <c r="H52" s="209">
        <v>63119898</v>
      </c>
      <c r="I52" s="207"/>
      <c r="J52" s="97"/>
    </row>
    <row r="53" spans="1:10">
      <c r="A53" s="208" t="s">
        <v>42</v>
      </c>
      <c r="B53" s="210" t="s">
        <v>414</v>
      </c>
      <c r="C53" s="210" t="s">
        <v>464</v>
      </c>
      <c r="D53" s="210" t="s">
        <v>465</v>
      </c>
      <c r="E53" s="210" t="s">
        <v>420</v>
      </c>
      <c r="F53" s="210" t="s">
        <v>422</v>
      </c>
      <c r="G53" s="209">
        <v>383058000</v>
      </c>
      <c r="H53" s="209">
        <v>383058000</v>
      </c>
      <c r="I53" s="207"/>
      <c r="J53" s="97"/>
    </row>
    <row r="54" spans="1:10">
      <c r="A54" s="208" t="s">
        <v>42</v>
      </c>
      <c r="B54" s="210" t="s">
        <v>414</v>
      </c>
      <c r="C54" s="210" t="s">
        <v>464</v>
      </c>
      <c r="D54" s="210" t="s">
        <v>465</v>
      </c>
      <c r="E54" s="210" t="s">
        <v>420</v>
      </c>
      <c r="F54" s="210" t="s">
        <v>467</v>
      </c>
      <c r="G54" s="209">
        <v>415020060</v>
      </c>
      <c r="H54" s="209">
        <v>415020060</v>
      </c>
      <c r="I54" s="207"/>
      <c r="J54" s="97"/>
    </row>
    <row r="55" spans="1:10">
      <c r="A55" s="208" t="s">
        <v>42</v>
      </c>
      <c r="B55" s="210" t="s">
        <v>414</v>
      </c>
      <c r="C55" s="210" t="s">
        <v>464</v>
      </c>
      <c r="D55" s="210" t="s">
        <v>465</v>
      </c>
      <c r="E55" s="210" t="s">
        <v>420</v>
      </c>
      <c r="F55" s="210" t="s">
        <v>423</v>
      </c>
      <c r="G55" s="209">
        <v>20877348</v>
      </c>
      <c r="H55" s="209">
        <v>20877348</v>
      </c>
      <c r="I55" s="207"/>
      <c r="J55" s="97"/>
    </row>
    <row r="56" spans="1:10">
      <c r="A56" s="208" t="s">
        <v>42</v>
      </c>
      <c r="B56" s="210" t="s">
        <v>414</v>
      </c>
      <c r="C56" s="210" t="s">
        <v>464</v>
      </c>
      <c r="D56" s="210" t="s">
        <v>465</v>
      </c>
      <c r="E56" s="210" t="s">
        <v>420</v>
      </c>
      <c r="F56" s="210" t="s">
        <v>468</v>
      </c>
      <c r="G56" s="209">
        <v>1455266189</v>
      </c>
      <c r="H56" s="209">
        <v>1455266189</v>
      </c>
      <c r="I56" s="207"/>
      <c r="J56" s="97"/>
    </row>
    <row r="57" spans="1:10">
      <c r="A57" s="208" t="s">
        <v>42</v>
      </c>
      <c r="B57" s="210" t="s">
        <v>414</v>
      </c>
      <c r="C57" s="210" t="s">
        <v>464</v>
      </c>
      <c r="D57" s="210" t="s">
        <v>465</v>
      </c>
      <c r="E57" s="210" t="s">
        <v>420</v>
      </c>
      <c r="F57" s="210" t="s">
        <v>424</v>
      </c>
      <c r="G57" s="209">
        <v>7020000</v>
      </c>
      <c r="H57" s="209">
        <v>7020000</v>
      </c>
      <c r="I57" s="207"/>
      <c r="J57" s="97"/>
    </row>
    <row r="58" spans="1:10">
      <c r="A58" s="208" t="s">
        <v>42</v>
      </c>
      <c r="B58" s="210" t="s">
        <v>414</v>
      </c>
      <c r="C58" s="210" t="s">
        <v>464</v>
      </c>
      <c r="D58" s="210" t="s">
        <v>465</v>
      </c>
      <c r="E58" s="210" t="s">
        <v>420</v>
      </c>
      <c r="F58" s="210" t="s">
        <v>425</v>
      </c>
      <c r="G58" s="209">
        <v>371064055</v>
      </c>
      <c r="H58" s="209">
        <v>371064055</v>
      </c>
      <c r="I58" s="207"/>
      <c r="J58" s="97"/>
    </row>
    <row r="59" spans="1:10">
      <c r="A59" s="208" t="s">
        <v>42</v>
      </c>
      <c r="B59" s="210" t="s">
        <v>414</v>
      </c>
      <c r="C59" s="210" t="s">
        <v>464</v>
      </c>
      <c r="D59" s="210" t="s">
        <v>465</v>
      </c>
      <c r="E59" s="210" t="s">
        <v>420</v>
      </c>
      <c r="F59" s="210" t="s">
        <v>469</v>
      </c>
      <c r="G59" s="209">
        <v>12870000</v>
      </c>
      <c r="H59" s="209">
        <v>12870000</v>
      </c>
      <c r="I59" s="207"/>
      <c r="J59" s="97"/>
    </row>
    <row r="60" spans="1:10">
      <c r="A60" s="208" t="s">
        <v>42</v>
      </c>
      <c r="B60" s="210" t="s">
        <v>414</v>
      </c>
      <c r="C60" s="210" t="s">
        <v>464</v>
      </c>
      <c r="D60" s="210" t="s">
        <v>465</v>
      </c>
      <c r="E60" s="210" t="s">
        <v>470</v>
      </c>
      <c r="F60" s="210" t="s">
        <v>471</v>
      </c>
      <c r="G60" s="209">
        <v>7488000</v>
      </c>
      <c r="H60" s="209">
        <v>7488000</v>
      </c>
      <c r="I60" s="207"/>
      <c r="J60" s="97"/>
    </row>
    <row r="61" spans="1:10">
      <c r="A61" s="208" t="s">
        <v>42</v>
      </c>
      <c r="B61" s="210" t="s">
        <v>414</v>
      </c>
      <c r="C61" s="210" t="s">
        <v>464</v>
      </c>
      <c r="D61" s="210" t="s">
        <v>465</v>
      </c>
      <c r="E61" s="210" t="s">
        <v>470</v>
      </c>
      <c r="F61" s="210" t="s">
        <v>472</v>
      </c>
      <c r="G61" s="209">
        <v>209400000</v>
      </c>
      <c r="H61" s="209">
        <v>209400000</v>
      </c>
      <c r="I61" s="207"/>
      <c r="J61" s="97"/>
    </row>
    <row r="62" spans="1:10">
      <c r="A62" s="208" t="s">
        <v>42</v>
      </c>
      <c r="B62" s="210" t="s">
        <v>414</v>
      </c>
      <c r="C62" s="210" t="s">
        <v>464</v>
      </c>
      <c r="D62" s="210" t="s">
        <v>465</v>
      </c>
      <c r="E62" s="210" t="s">
        <v>470</v>
      </c>
      <c r="F62" s="210" t="s">
        <v>473</v>
      </c>
      <c r="G62" s="209">
        <v>341040000</v>
      </c>
      <c r="H62" s="209">
        <v>341040000</v>
      </c>
      <c r="I62" s="207"/>
      <c r="J62" s="97"/>
    </row>
    <row r="63" spans="1:10">
      <c r="A63" s="208" t="s">
        <v>42</v>
      </c>
      <c r="B63" s="210" t="s">
        <v>414</v>
      </c>
      <c r="C63" s="210" t="s">
        <v>464</v>
      </c>
      <c r="D63" s="210" t="s">
        <v>465</v>
      </c>
      <c r="E63" s="210" t="s">
        <v>427</v>
      </c>
      <c r="F63" s="210" t="s">
        <v>428</v>
      </c>
      <c r="G63" s="209">
        <v>545000000</v>
      </c>
      <c r="H63" s="209">
        <v>545000000</v>
      </c>
      <c r="I63" s="207"/>
      <c r="J63" s="97"/>
    </row>
    <row r="64" spans="1:10">
      <c r="A64" s="208" t="s">
        <v>42</v>
      </c>
      <c r="B64" s="210" t="s">
        <v>414</v>
      </c>
      <c r="C64" s="210" t="s">
        <v>464</v>
      </c>
      <c r="D64" s="210" t="s">
        <v>465</v>
      </c>
      <c r="E64" s="210" t="s">
        <v>430</v>
      </c>
      <c r="F64" s="210" t="s">
        <v>474</v>
      </c>
      <c r="G64" s="209">
        <v>32316000</v>
      </c>
      <c r="H64" s="209">
        <v>32316000</v>
      </c>
      <c r="I64" s="207"/>
      <c r="J64" s="97"/>
    </row>
    <row r="65" spans="1:10">
      <c r="A65" s="208" t="s">
        <v>42</v>
      </c>
      <c r="B65" s="210" t="s">
        <v>414</v>
      </c>
      <c r="C65" s="210" t="s">
        <v>464</v>
      </c>
      <c r="D65" s="210" t="s">
        <v>465</v>
      </c>
      <c r="E65" s="210" t="s">
        <v>432</v>
      </c>
      <c r="F65" s="210" t="s">
        <v>433</v>
      </c>
      <c r="G65" s="209">
        <v>526070762</v>
      </c>
      <c r="H65" s="209">
        <v>526070762</v>
      </c>
      <c r="I65" s="207"/>
      <c r="J65" s="97"/>
    </row>
    <row r="66" spans="1:10">
      <c r="A66" s="208" t="s">
        <v>42</v>
      </c>
      <c r="B66" s="210" t="s">
        <v>414</v>
      </c>
      <c r="C66" s="210" t="s">
        <v>464</v>
      </c>
      <c r="D66" s="210" t="s">
        <v>465</v>
      </c>
      <c r="E66" s="210" t="s">
        <v>432</v>
      </c>
      <c r="F66" s="210" t="s">
        <v>434</v>
      </c>
      <c r="G66" s="209">
        <v>93000236</v>
      </c>
      <c r="H66" s="209">
        <v>93000236</v>
      </c>
      <c r="I66" s="207"/>
      <c r="J66" s="97"/>
    </row>
    <row r="67" spans="1:10">
      <c r="A67" s="208" t="s">
        <v>42</v>
      </c>
      <c r="B67" s="210" t="s">
        <v>414</v>
      </c>
      <c r="C67" s="210" t="s">
        <v>464</v>
      </c>
      <c r="D67" s="210" t="s">
        <v>465</v>
      </c>
      <c r="E67" s="210" t="s">
        <v>432</v>
      </c>
      <c r="F67" s="210" t="s">
        <v>475</v>
      </c>
      <c r="G67" s="209">
        <v>31275727</v>
      </c>
      <c r="H67" s="209">
        <v>31275727</v>
      </c>
      <c r="I67" s="207"/>
      <c r="J67" s="97"/>
    </row>
    <row r="68" spans="1:10">
      <c r="A68" s="208" t="s">
        <v>42</v>
      </c>
      <c r="B68" s="210" t="s">
        <v>414</v>
      </c>
      <c r="C68" s="210" t="s">
        <v>464</v>
      </c>
      <c r="D68" s="210" t="s">
        <v>465</v>
      </c>
      <c r="E68" s="210" t="s">
        <v>432</v>
      </c>
      <c r="F68" s="210" t="s">
        <v>436</v>
      </c>
      <c r="G68" s="209">
        <v>16246448</v>
      </c>
      <c r="H68" s="209">
        <v>16246448</v>
      </c>
      <c r="I68" s="207"/>
      <c r="J68" s="97"/>
    </row>
    <row r="69" spans="1:10">
      <c r="A69" s="208" t="s">
        <v>42</v>
      </c>
      <c r="B69" s="210" t="s">
        <v>414</v>
      </c>
      <c r="C69" s="210" t="s">
        <v>464</v>
      </c>
      <c r="D69" s="210" t="s">
        <v>465</v>
      </c>
      <c r="E69" s="210" t="s">
        <v>440</v>
      </c>
      <c r="F69" s="210" t="s">
        <v>476</v>
      </c>
      <c r="G69" s="209">
        <v>39800000</v>
      </c>
      <c r="H69" s="209">
        <v>39800000</v>
      </c>
      <c r="I69" s="207"/>
      <c r="J69" s="97"/>
    </row>
    <row r="70" spans="1:10">
      <c r="A70" s="208" t="s">
        <v>42</v>
      </c>
      <c r="B70" s="210" t="s">
        <v>414</v>
      </c>
      <c r="C70" s="210" t="s">
        <v>464</v>
      </c>
      <c r="D70" s="210" t="s">
        <v>465</v>
      </c>
      <c r="E70" s="210" t="s">
        <v>458</v>
      </c>
      <c r="F70" s="210" t="s">
        <v>459</v>
      </c>
      <c r="G70" s="209">
        <v>13012035</v>
      </c>
      <c r="H70" s="209">
        <v>13012035</v>
      </c>
      <c r="I70" s="207"/>
      <c r="J70" s="97"/>
    </row>
    <row r="71" spans="1:10">
      <c r="A71" s="208" t="s">
        <v>42</v>
      </c>
      <c r="B71" s="210" t="s">
        <v>414</v>
      </c>
      <c r="C71" s="210" t="s">
        <v>464</v>
      </c>
      <c r="D71" s="210" t="s">
        <v>465</v>
      </c>
      <c r="E71" s="210" t="s">
        <v>458</v>
      </c>
      <c r="F71" s="210" t="s">
        <v>477</v>
      </c>
      <c r="G71" s="209">
        <v>13940000</v>
      </c>
      <c r="H71" s="209">
        <v>13940000</v>
      </c>
      <c r="I71" s="207"/>
      <c r="J71" s="97"/>
    </row>
    <row r="72" spans="1:10">
      <c r="A72" s="208" t="s">
        <v>42</v>
      </c>
      <c r="B72" s="210" t="s">
        <v>414</v>
      </c>
      <c r="C72" s="210" t="s">
        <v>464</v>
      </c>
      <c r="D72" s="210" t="s">
        <v>465</v>
      </c>
      <c r="E72" s="210" t="s">
        <v>442</v>
      </c>
      <c r="F72" s="210" t="s">
        <v>443</v>
      </c>
      <c r="G72" s="209">
        <v>36549900</v>
      </c>
      <c r="H72" s="209">
        <v>36549900</v>
      </c>
      <c r="I72" s="207"/>
      <c r="J72" s="97"/>
    </row>
    <row r="73" spans="1:10">
      <c r="A73" s="208" t="s">
        <v>42</v>
      </c>
      <c r="B73" s="210" t="s">
        <v>414</v>
      </c>
      <c r="C73" s="210" t="s">
        <v>464</v>
      </c>
      <c r="D73" s="210" t="s">
        <v>465</v>
      </c>
      <c r="E73" s="210" t="s">
        <v>442</v>
      </c>
      <c r="F73" s="210" t="s">
        <v>444</v>
      </c>
      <c r="G73" s="209">
        <v>367226000</v>
      </c>
      <c r="H73" s="209">
        <v>367226000</v>
      </c>
      <c r="I73" s="207"/>
      <c r="J73" s="97"/>
    </row>
    <row r="74" spans="1:10">
      <c r="A74" s="208" t="s">
        <v>42</v>
      </c>
      <c r="B74" s="210" t="s">
        <v>414</v>
      </c>
      <c r="C74" s="210" t="s">
        <v>464</v>
      </c>
      <c r="D74" s="210" t="s">
        <v>465</v>
      </c>
      <c r="E74" s="210" t="s">
        <v>442</v>
      </c>
      <c r="F74" s="210" t="s">
        <v>478</v>
      </c>
      <c r="G74" s="209">
        <v>177431102</v>
      </c>
      <c r="H74" s="209">
        <v>177431102</v>
      </c>
      <c r="I74" s="207"/>
      <c r="J74" s="97"/>
    </row>
    <row r="75" spans="1:10">
      <c r="A75" s="208" t="s">
        <v>42</v>
      </c>
      <c r="B75" s="210" t="s">
        <v>414</v>
      </c>
      <c r="C75" s="210" t="s">
        <v>464</v>
      </c>
      <c r="D75" s="210" t="s">
        <v>465</v>
      </c>
      <c r="E75" s="210" t="s">
        <v>445</v>
      </c>
      <c r="F75" s="210" t="s">
        <v>446</v>
      </c>
      <c r="G75" s="209">
        <v>5936555</v>
      </c>
      <c r="H75" s="209">
        <v>5936555</v>
      </c>
      <c r="I75" s="207"/>
      <c r="J75" s="97"/>
    </row>
    <row r="76" spans="1:10">
      <c r="A76" s="208" t="s">
        <v>42</v>
      </c>
      <c r="B76" s="210" t="s">
        <v>414</v>
      </c>
      <c r="C76" s="210" t="s">
        <v>464</v>
      </c>
      <c r="D76" s="210" t="s">
        <v>465</v>
      </c>
      <c r="E76" s="210" t="s">
        <v>445</v>
      </c>
      <c r="F76" s="210" t="s">
        <v>479</v>
      </c>
      <c r="G76" s="209">
        <v>2799000</v>
      </c>
      <c r="H76" s="209">
        <v>2799000</v>
      </c>
      <c r="I76" s="207"/>
      <c r="J76" s="97"/>
    </row>
    <row r="77" spans="1:10">
      <c r="A77" s="208" t="s">
        <v>42</v>
      </c>
      <c r="B77" s="210" t="s">
        <v>414</v>
      </c>
      <c r="C77" s="210" t="s">
        <v>464</v>
      </c>
      <c r="D77" s="210" t="s">
        <v>465</v>
      </c>
      <c r="E77" s="210" t="s">
        <v>445</v>
      </c>
      <c r="F77" s="210" t="s">
        <v>480</v>
      </c>
      <c r="G77" s="209">
        <v>17433836</v>
      </c>
      <c r="H77" s="209">
        <v>17433836</v>
      </c>
      <c r="I77" s="207"/>
      <c r="J77" s="97"/>
    </row>
    <row r="78" spans="1:10">
      <c r="A78" s="208" t="s">
        <v>42</v>
      </c>
      <c r="B78" s="210" t="s">
        <v>414</v>
      </c>
      <c r="C78" s="210" t="s">
        <v>464</v>
      </c>
      <c r="D78" s="210" t="s">
        <v>465</v>
      </c>
      <c r="E78" s="210" t="s">
        <v>450</v>
      </c>
      <c r="F78" s="210" t="s">
        <v>481</v>
      </c>
      <c r="G78" s="209">
        <v>1600000</v>
      </c>
      <c r="H78" s="209">
        <v>1600000</v>
      </c>
      <c r="I78" s="207"/>
      <c r="J78" s="97"/>
    </row>
    <row r="79" spans="1:10">
      <c r="A79" s="208" t="s">
        <v>42</v>
      </c>
      <c r="B79" s="210" t="s">
        <v>414</v>
      </c>
      <c r="C79" s="210" t="s">
        <v>464</v>
      </c>
      <c r="D79" s="210" t="s">
        <v>465</v>
      </c>
      <c r="E79" s="210" t="s">
        <v>450</v>
      </c>
      <c r="F79" s="210" t="s">
        <v>451</v>
      </c>
      <c r="G79" s="209">
        <v>9300000</v>
      </c>
      <c r="H79" s="209">
        <v>9300000</v>
      </c>
      <c r="I79" s="207"/>
      <c r="J79" s="97"/>
    </row>
    <row r="80" spans="1:10">
      <c r="A80" s="208" t="s">
        <v>42</v>
      </c>
      <c r="B80" s="210" t="s">
        <v>414</v>
      </c>
      <c r="C80" s="210" t="s">
        <v>464</v>
      </c>
      <c r="D80" s="210" t="s">
        <v>465</v>
      </c>
      <c r="E80" s="210" t="s">
        <v>450</v>
      </c>
      <c r="F80" s="210" t="s">
        <v>452</v>
      </c>
      <c r="G80" s="209">
        <v>11800000</v>
      </c>
      <c r="H80" s="209">
        <v>11800000</v>
      </c>
      <c r="I80" s="207"/>
      <c r="J80" s="97"/>
    </row>
    <row r="81" spans="1:10">
      <c r="A81" s="208" t="s">
        <v>42</v>
      </c>
      <c r="B81" s="210" t="s">
        <v>414</v>
      </c>
      <c r="C81" s="210" t="s">
        <v>464</v>
      </c>
      <c r="D81" s="210" t="s">
        <v>465</v>
      </c>
      <c r="E81" s="210" t="s">
        <v>482</v>
      </c>
      <c r="F81" s="210" t="s">
        <v>483</v>
      </c>
      <c r="G81" s="209">
        <v>85256000</v>
      </c>
      <c r="H81" s="209">
        <v>85256000</v>
      </c>
      <c r="I81" s="207"/>
      <c r="J81" s="97"/>
    </row>
    <row r="82" spans="1:10">
      <c r="A82" s="208" t="s">
        <v>42</v>
      </c>
      <c r="B82" s="210" t="s">
        <v>414</v>
      </c>
      <c r="C82" s="210" t="s">
        <v>464</v>
      </c>
      <c r="D82" s="210" t="s">
        <v>465</v>
      </c>
      <c r="E82" s="210" t="s">
        <v>482</v>
      </c>
      <c r="F82" s="210" t="s">
        <v>484</v>
      </c>
      <c r="G82" s="209">
        <v>5400000</v>
      </c>
      <c r="H82" s="209">
        <v>5400000</v>
      </c>
      <c r="I82" s="207"/>
      <c r="J82" s="97"/>
    </row>
    <row r="83" spans="1:10">
      <c r="A83" s="208" t="s">
        <v>42</v>
      </c>
      <c r="B83" s="210" t="s">
        <v>414</v>
      </c>
      <c r="C83" s="210" t="s">
        <v>464</v>
      </c>
      <c r="D83" s="210" t="s">
        <v>465</v>
      </c>
      <c r="E83" s="210" t="s">
        <v>482</v>
      </c>
      <c r="F83" s="210" t="s">
        <v>485</v>
      </c>
      <c r="G83" s="209">
        <v>120224421</v>
      </c>
      <c r="H83" s="209">
        <v>120224421</v>
      </c>
      <c r="I83" s="207"/>
      <c r="J83" s="97"/>
    </row>
    <row r="84" spans="1:10">
      <c r="A84" s="208" t="s">
        <v>42</v>
      </c>
      <c r="B84" s="210" t="s">
        <v>414</v>
      </c>
      <c r="C84" s="210" t="s">
        <v>464</v>
      </c>
      <c r="D84" s="210" t="s">
        <v>465</v>
      </c>
      <c r="E84" s="210" t="s">
        <v>486</v>
      </c>
      <c r="F84" s="210" t="s">
        <v>487</v>
      </c>
      <c r="G84" s="209">
        <v>61948000</v>
      </c>
      <c r="H84" s="209">
        <v>61948000</v>
      </c>
      <c r="I84" s="207"/>
      <c r="J84" s="97"/>
    </row>
    <row r="85" spans="1:10">
      <c r="A85" s="208" t="s">
        <v>42</v>
      </c>
      <c r="B85" s="210" t="s">
        <v>414</v>
      </c>
      <c r="C85" s="210" t="s">
        <v>464</v>
      </c>
      <c r="D85" s="210" t="s">
        <v>465</v>
      </c>
      <c r="E85" s="210" t="s">
        <v>486</v>
      </c>
      <c r="F85" s="210" t="s">
        <v>488</v>
      </c>
      <c r="G85" s="209">
        <v>14850000</v>
      </c>
      <c r="H85" s="209">
        <v>14850000</v>
      </c>
      <c r="I85" s="207"/>
      <c r="J85" s="97"/>
    </row>
    <row r="86" spans="1:10">
      <c r="A86" s="208" t="s">
        <v>42</v>
      </c>
      <c r="B86" s="210" t="s">
        <v>414</v>
      </c>
      <c r="C86" s="210" t="s">
        <v>464</v>
      </c>
      <c r="D86" s="210" t="s">
        <v>465</v>
      </c>
      <c r="E86" s="210" t="s">
        <v>460</v>
      </c>
      <c r="F86" s="210" t="s">
        <v>489</v>
      </c>
      <c r="G86" s="209">
        <v>509583000</v>
      </c>
      <c r="H86" s="209">
        <v>509583000</v>
      </c>
      <c r="I86" s="207"/>
      <c r="J86" s="97"/>
    </row>
    <row r="87" spans="1:10">
      <c r="A87" s="208" t="s">
        <v>42</v>
      </c>
      <c r="B87" s="210" t="s">
        <v>414</v>
      </c>
      <c r="C87" s="210" t="s">
        <v>464</v>
      </c>
      <c r="D87" s="210" t="s">
        <v>465</v>
      </c>
      <c r="E87" s="210" t="s">
        <v>460</v>
      </c>
      <c r="F87" s="210" t="s">
        <v>490</v>
      </c>
      <c r="G87" s="209">
        <v>473270000</v>
      </c>
      <c r="H87" s="209">
        <v>473270000</v>
      </c>
      <c r="I87" s="207"/>
      <c r="J87" s="97"/>
    </row>
    <row r="88" spans="1:10">
      <c r="A88" s="208" t="s">
        <v>42</v>
      </c>
      <c r="B88" s="210" t="s">
        <v>414</v>
      </c>
      <c r="C88" s="210" t="s">
        <v>464</v>
      </c>
      <c r="D88" s="210" t="s">
        <v>465</v>
      </c>
      <c r="E88" s="210" t="s">
        <v>460</v>
      </c>
      <c r="F88" s="210" t="s">
        <v>461</v>
      </c>
      <c r="G88" s="209">
        <v>1208438000</v>
      </c>
      <c r="H88" s="209">
        <v>1208438000</v>
      </c>
      <c r="I88" s="207"/>
      <c r="J88" s="97"/>
    </row>
    <row r="89" spans="1:10">
      <c r="A89" s="208" t="s">
        <v>42</v>
      </c>
      <c r="B89" s="210" t="s">
        <v>414</v>
      </c>
      <c r="C89" s="210" t="s">
        <v>464</v>
      </c>
      <c r="D89" s="210" t="s">
        <v>465</v>
      </c>
      <c r="E89" s="210" t="s">
        <v>453</v>
      </c>
      <c r="F89" s="210" t="s">
        <v>454</v>
      </c>
      <c r="G89" s="209">
        <v>45103000</v>
      </c>
      <c r="H89" s="209">
        <v>45103000</v>
      </c>
      <c r="I89" s="207"/>
      <c r="J89" s="97"/>
    </row>
    <row r="90" spans="1:10">
      <c r="A90" s="208" t="s">
        <v>42</v>
      </c>
      <c r="B90" s="210" t="s">
        <v>414</v>
      </c>
      <c r="C90" s="210" t="s">
        <v>464</v>
      </c>
      <c r="D90" s="210" t="s">
        <v>465</v>
      </c>
      <c r="E90" s="210" t="s">
        <v>462</v>
      </c>
      <c r="F90" s="210" t="s">
        <v>491</v>
      </c>
      <c r="G90" s="209">
        <v>185390000</v>
      </c>
      <c r="H90" s="209">
        <v>185390000</v>
      </c>
      <c r="I90" s="207"/>
      <c r="J90" s="97"/>
    </row>
    <row r="91" spans="1:10">
      <c r="A91" s="208" t="s">
        <v>42</v>
      </c>
      <c r="B91" s="210" t="s">
        <v>414</v>
      </c>
      <c r="C91" s="210" t="s">
        <v>464</v>
      </c>
      <c r="D91" s="210" t="s">
        <v>465</v>
      </c>
      <c r="E91" s="210" t="s">
        <v>462</v>
      </c>
      <c r="F91" s="210" t="s">
        <v>463</v>
      </c>
      <c r="G91" s="209">
        <v>199252703</v>
      </c>
      <c r="H91" s="209">
        <v>199252703</v>
      </c>
      <c r="I91" s="207"/>
      <c r="J91" s="97"/>
    </row>
    <row r="92" spans="1:10">
      <c r="A92" s="208" t="s">
        <v>42</v>
      </c>
      <c r="B92" s="210" t="s">
        <v>414</v>
      </c>
      <c r="C92" s="210" t="s">
        <v>464</v>
      </c>
      <c r="D92" s="210" t="s">
        <v>465</v>
      </c>
      <c r="E92" s="210" t="s">
        <v>492</v>
      </c>
      <c r="F92" s="210" t="s">
        <v>493</v>
      </c>
      <c r="G92" s="209">
        <v>39336874</v>
      </c>
      <c r="H92" s="209">
        <v>39336874</v>
      </c>
      <c r="I92" s="207"/>
      <c r="J92" s="97"/>
    </row>
    <row r="93" spans="1:10">
      <c r="A93" s="208" t="s">
        <v>42</v>
      </c>
      <c r="B93" s="210" t="s">
        <v>414</v>
      </c>
      <c r="C93" s="210" t="s">
        <v>464</v>
      </c>
      <c r="D93" s="210" t="s">
        <v>465</v>
      </c>
      <c r="E93" s="210" t="s">
        <v>494</v>
      </c>
      <c r="F93" s="210" t="s">
        <v>495</v>
      </c>
      <c r="G93" s="209">
        <v>529241995</v>
      </c>
      <c r="H93" s="209">
        <v>529241995</v>
      </c>
      <c r="I93" s="207"/>
      <c r="J93" s="97"/>
    </row>
    <row r="94" spans="1:10">
      <c r="A94" s="208" t="s">
        <v>42</v>
      </c>
      <c r="B94" s="210" t="s">
        <v>414</v>
      </c>
      <c r="C94" s="210" t="s">
        <v>464</v>
      </c>
      <c r="D94" s="210" t="s">
        <v>465</v>
      </c>
      <c r="E94" s="210" t="s">
        <v>496</v>
      </c>
      <c r="F94" s="210" t="s">
        <v>497</v>
      </c>
      <c r="G94" s="209">
        <v>16272981</v>
      </c>
      <c r="H94" s="209">
        <v>16272981</v>
      </c>
      <c r="I94" s="207"/>
      <c r="J94" s="97"/>
    </row>
    <row r="95" spans="1:10">
      <c r="A95" s="208" t="s">
        <v>42</v>
      </c>
      <c r="B95" s="210" t="s">
        <v>414</v>
      </c>
      <c r="C95" s="210" t="s">
        <v>464</v>
      </c>
      <c r="D95" s="210" t="s">
        <v>465</v>
      </c>
      <c r="E95" s="210" t="s">
        <v>496</v>
      </c>
      <c r="F95" s="210" t="s">
        <v>498</v>
      </c>
      <c r="G95" s="209">
        <v>15086989</v>
      </c>
      <c r="H95" s="209">
        <v>15086989</v>
      </c>
      <c r="I95" s="207"/>
      <c r="J95" s="97"/>
    </row>
    <row r="96" spans="1:10">
      <c r="A96" s="208" t="s">
        <v>42</v>
      </c>
      <c r="B96" s="210" t="s">
        <v>414</v>
      </c>
      <c r="C96" s="210" t="s">
        <v>464</v>
      </c>
      <c r="D96" s="210" t="s">
        <v>465</v>
      </c>
      <c r="E96" s="210" t="s">
        <v>496</v>
      </c>
      <c r="F96" s="210" t="s">
        <v>499</v>
      </c>
      <c r="G96" s="209">
        <v>22346319</v>
      </c>
      <c r="H96" s="209">
        <v>22346319</v>
      </c>
      <c r="I96" s="207"/>
      <c r="J96" s="97"/>
    </row>
    <row r="97" spans="1:10" s="216" customFormat="1">
      <c r="A97" s="470" t="s">
        <v>42</v>
      </c>
      <c r="B97" s="471" t="s">
        <v>414</v>
      </c>
      <c r="C97" s="471" t="s">
        <v>464</v>
      </c>
      <c r="D97" s="471" t="s">
        <v>500</v>
      </c>
      <c r="E97" s="471" t="s">
        <v>17</v>
      </c>
      <c r="F97" s="471" t="s">
        <v>17</v>
      </c>
      <c r="G97" s="212">
        <v>12926539549</v>
      </c>
      <c r="H97" s="212">
        <v>12926539549</v>
      </c>
      <c r="I97" s="472"/>
      <c r="J97" s="473"/>
    </row>
    <row r="98" spans="1:10">
      <c r="A98" s="208" t="s">
        <v>42</v>
      </c>
      <c r="B98" s="210" t="s">
        <v>414</v>
      </c>
      <c r="C98" s="210" t="s">
        <v>464</v>
      </c>
      <c r="D98" s="210" t="s">
        <v>500</v>
      </c>
      <c r="E98" s="210" t="s">
        <v>418</v>
      </c>
      <c r="F98" s="210" t="s">
        <v>419</v>
      </c>
      <c r="G98" s="209">
        <v>3469909599</v>
      </c>
      <c r="H98" s="209">
        <v>3469909599</v>
      </c>
      <c r="I98" s="207"/>
      <c r="J98" s="97"/>
    </row>
    <row r="99" spans="1:10">
      <c r="A99" s="208" t="s">
        <v>42</v>
      </c>
      <c r="B99" s="210" t="s">
        <v>414</v>
      </c>
      <c r="C99" s="210" t="s">
        <v>464</v>
      </c>
      <c r="D99" s="210" t="s">
        <v>500</v>
      </c>
      <c r="E99" s="210" t="s">
        <v>501</v>
      </c>
      <c r="F99" s="210" t="s">
        <v>502</v>
      </c>
      <c r="G99" s="209">
        <v>33228000</v>
      </c>
      <c r="H99" s="209">
        <v>33228000</v>
      </c>
      <c r="I99" s="207"/>
      <c r="J99" s="97"/>
    </row>
    <row r="100" spans="1:10">
      <c r="A100" s="208" t="s">
        <v>42</v>
      </c>
      <c r="B100" s="210" t="s">
        <v>414</v>
      </c>
      <c r="C100" s="210" t="s">
        <v>464</v>
      </c>
      <c r="D100" s="210" t="s">
        <v>500</v>
      </c>
      <c r="E100" s="210" t="s">
        <v>420</v>
      </c>
      <c r="F100" s="210" t="s">
        <v>421</v>
      </c>
      <c r="G100" s="209">
        <v>54792855</v>
      </c>
      <c r="H100" s="209">
        <v>54792855</v>
      </c>
      <c r="I100" s="207"/>
      <c r="J100" s="97"/>
    </row>
    <row r="101" spans="1:10">
      <c r="A101" s="208" t="s">
        <v>42</v>
      </c>
      <c r="B101" s="210" t="s">
        <v>414</v>
      </c>
      <c r="C101" s="210" t="s">
        <v>464</v>
      </c>
      <c r="D101" s="210" t="s">
        <v>500</v>
      </c>
      <c r="E101" s="210" t="s">
        <v>420</v>
      </c>
      <c r="F101" s="210" t="s">
        <v>422</v>
      </c>
      <c r="G101" s="209">
        <v>437112000</v>
      </c>
      <c r="H101" s="209">
        <v>437112000</v>
      </c>
      <c r="I101" s="207"/>
      <c r="J101" s="97"/>
    </row>
    <row r="102" spans="1:10">
      <c r="A102" s="208" t="s">
        <v>42</v>
      </c>
      <c r="B102" s="210" t="s">
        <v>414</v>
      </c>
      <c r="C102" s="210" t="s">
        <v>464</v>
      </c>
      <c r="D102" s="210" t="s">
        <v>500</v>
      </c>
      <c r="E102" s="210" t="s">
        <v>420</v>
      </c>
      <c r="F102" s="210" t="s">
        <v>467</v>
      </c>
      <c r="G102" s="209">
        <v>294982740</v>
      </c>
      <c r="H102" s="209">
        <v>294982740</v>
      </c>
      <c r="I102" s="207"/>
      <c r="J102" s="97"/>
    </row>
    <row r="103" spans="1:10">
      <c r="A103" s="208" t="s">
        <v>42</v>
      </c>
      <c r="B103" s="210" t="s">
        <v>414</v>
      </c>
      <c r="C103" s="210" t="s">
        <v>464</v>
      </c>
      <c r="D103" s="210" t="s">
        <v>500</v>
      </c>
      <c r="E103" s="210" t="s">
        <v>420</v>
      </c>
      <c r="F103" s="210" t="s">
        <v>423</v>
      </c>
      <c r="G103" s="209">
        <v>166938999</v>
      </c>
      <c r="H103" s="209">
        <v>166938999</v>
      </c>
      <c r="I103" s="207"/>
      <c r="J103" s="97"/>
    </row>
    <row r="104" spans="1:10">
      <c r="A104" s="208" t="s">
        <v>42</v>
      </c>
      <c r="B104" s="210" t="s">
        <v>414</v>
      </c>
      <c r="C104" s="210" t="s">
        <v>464</v>
      </c>
      <c r="D104" s="210" t="s">
        <v>500</v>
      </c>
      <c r="E104" s="210" t="s">
        <v>420</v>
      </c>
      <c r="F104" s="210" t="s">
        <v>468</v>
      </c>
      <c r="G104" s="209">
        <v>1968886904</v>
      </c>
      <c r="H104" s="209">
        <v>1968886904</v>
      </c>
      <c r="I104" s="207"/>
      <c r="J104" s="97"/>
    </row>
    <row r="105" spans="1:10">
      <c r="A105" s="208" t="s">
        <v>42</v>
      </c>
      <c r="B105" s="210" t="s">
        <v>414</v>
      </c>
      <c r="C105" s="210" t="s">
        <v>464</v>
      </c>
      <c r="D105" s="210" t="s">
        <v>500</v>
      </c>
      <c r="E105" s="210" t="s">
        <v>420</v>
      </c>
      <c r="F105" s="210" t="s">
        <v>424</v>
      </c>
      <c r="G105" s="209">
        <v>12636000</v>
      </c>
      <c r="H105" s="209">
        <v>12636000</v>
      </c>
      <c r="I105" s="207"/>
      <c r="J105" s="97"/>
    </row>
    <row r="106" spans="1:10">
      <c r="A106" s="208" t="s">
        <v>42</v>
      </c>
      <c r="B106" s="210" t="s">
        <v>414</v>
      </c>
      <c r="C106" s="210" t="s">
        <v>464</v>
      </c>
      <c r="D106" s="210" t="s">
        <v>500</v>
      </c>
      <c r="E106" s="210" t="s">
        <v>420</v>
      </c>
      <c r="F106" s="210" t="s">
        <v>425</v>
      </c>
      <c r="G106" s="209">
        <v>642116792</v>
      </c>
      <c r="H106" s="209">
        <v>642116792</v>
      </c>
      <c r="I106" s="207"/>
      <c r="J106" s="97"/>
    </row>
    <row r="107" spans="1:10">
      <c r="A107" s="208" t="s">
        <v>42</v>
      </c>
      <c r="B107" s="210" t="s">
        <v>414</v>
      </c>
      <c r="C107" s="210" t="s">
        <v>464</v>
      </c>
      <c r="D107" s="210" t="s">
        <v>500</v>
      </c>
      <c r="E107" s="210" t="s">
        <v>420</v>
      </c>
      <c r="F107" s="210" t="s">
        <v>469</v>
      </c>
      <c r="G107" s="209">
        <v>46332000</v>
      </c>
      <c r="H107" s="209">
        <v>46332000</v>
      </c>
      <c r="I107" s="207"/>
      <c r="J107" s="97"/>
    </row>
    <row r="108" spans="1:10">
      <c r="A108" s="208" t="s">
        <v>42</v>
      </c>
      <c r="B108" s="210" t="s">
        <v>414</v>
      </c>
      <c r="C108" s="210" t="s">
        <v>464</v>
      </c>
      <c r="D108" s="210" t="s">
        <v>500</v>
      </c>
      <c r="E108" s="210" t="s">
        <v>470</v>
      </c>
      <c r="F108" s="210" t="s">
        <v>471</v>
      </c>
      <c r="G108" s="209">
        <v>14976000</v>
      </c>
      <c r="H108" s="209">
        <v>14976000</v>
      </c>
      <c r="I108" s="207"/>
      <c r="J108" s="97"/>
    </row>
    <row r="109" spans="1:10">
      <c r="A109" s="208" t="s">
        <v>42</v>
      </c>
      <c r="B109" s="210" t="s">
        <v>414</v>
      </c>
      <c r="C109" s="210" t="s">
        <v>464</v>
      </c>
      <c r="D109" s="210" t="s">
        <v>500</v>
      </c>
      <c r="E109" s="210" t="s">
        <v>470</v>
      </c>
      <c r="F109" s="210" t="s">
        <v>472</v>
      </c>
      <c r="G109" s="209">
        <v>385800000</v>
      </c>
      <c r="H109" s="209">
        <v>385800000</v>
      </c>
      <c r="I109" s="207"/>
      <c r="J109" s="97"/>
    </row>
    <row r="110" spans="1:10">
      <c r="A110" s="208" t="s">
        <v>42</v>
      </c>
      <c r="B110" s="210" t="s">
        <v>414</v>
      </c>
      <c r="C110" s="210" t="s">
        <v>464</v>
      </c>
      <c r="D110" s="210" t="s">
        <v>500</v>
      </c>
      <c r="E110" s="210" t="s">
        <v>470</v>
      </c>
      <c r="F110" s="210" t="s">
        <v>473</v>
      </c>
      <c r="G110" s="209">
        <v>292896000</v>
      </c>
      <c r="H110" s="209">
        <v>292896000</v>
      </c>
      <c r="I110" s="207"/>
      <c r="J110" s="97"/>
    </row>
    <row r="111" spans="1:10">
      <c r="A111" s="208" t="s">
        <v>42</v>
      </c>
      <c r="B111" s="210" t="s">
        <v>414</v>
      </c>
      <c r="C111" s="210" t="s">
        <v>464</v>
      </c>
      <c r="D111" s="210" t="s">
        <v>500</v>
      </c>
      <c r="E111" s="210" t="s">
        <v>427</v>
      </c>
      <c r="F111" s="210" t="s">
        <v>428</v>
      </c>
      <c r="G111" s="209">
        <v>231000000</v>
      </c>
      <c r="H111" s="209">
        <v>231000000</v>
      </c>
      <c r="I111" s="207"/>
      <c r="J111" s="97"/>
    </row>
    <row r="112" spans="1:10">
      <c r="A112" s="208" t="s">
        <v>42</v>
      </c>
      <c r="B112" s="210" t="s">
        <v>414</v>
      </c>
      <c r="C112" s="210" t="s">
        <v>464</v>
      </c>
      <c r="D112" s="210" t="s">
        <v>500</v>
      </c>
      <c r="E112" s="210" t="s">
        <v>427</v>
      </c>
      <c r="F112" s="210" t="s">
        <v>429</v>
      </c>
      <c r="G112" s="209">
        <v>441000000</v>
      </c>
      <c r="H112" s="209">
        <v>441000000</v>
      </c>
      <c r="I112" s="207"/>
      <c r="J112" s="97"/>
    </row>
    <row r="113" spans="1:10">
      <c r="A113" s="208" t="s">
        <v>42</v>
      </c>
      <c r="B113" s="210" t="s">
        <v>414</v>
      </c>
      <c r="C113" s="210" t="s">
        <v>464</v>
      </c>
      <c r="D113" s="210" t="s">
        <v>500</v>
      </c>
      <c r="E113" s="210" t="s">
        <v>430</v>
      </c>
      <c r="F113" s="210" t="s">
        <v>474</v>
      </c>
      <c r="G113" s="209">
        <v>35706174</v>
      </c>
      <c r="H113" s="209">
        <v>35706174</v>
      </c>
      <c r="I113" s="207"/>
      <c r="J113" s="97"/>
    </row>
    <row r="114" spans="1:10">
      <c r="A114" s="208" t="s">
        <v>42</v>
      </c>
      <c r="B114" s="210" t="s">
        <v>414</v>
      </c>
      <c r="C114" s="210" t="s">
        <v>464</v>
      </c>
      <c r="D114" s="210" t="s">
        <v>500</v>
      </c>
      <c r="E114" s="210" t="s">
        <v>432</v>
      </c>
      <c r="F114" s="210" t="s">
        <v>433</v>
      </c>
      <c r="G114" s="209">
        <v>711988474</v>
      </c>
      <c r="H114" s="209">
        <v>711988474</v>
      </c>
      <c r="I114" s="207"/>
      <c r="J114" s="97"/>
    </row>
    <row r="115" spans="1:10">
      <c r="A115" s="208" t="s">
        <v>42</v>
      </c>
      <c r="B115" s="210" t="s">
        <v>414</v>
      </c>
      <c r="C115" s="210" t="s">
        <v>464</v>
      </c>
      <c r="D115" s="210" t="s">
        <v>500</v>
      </c>
      <c r="E115" s="210" t="s">
        <v>432</v>
      </c>
      <c r="F115" s="210" t="s">
        <v>434</v>
      </c>
      <c r="G115" s="209">
        <v>125645025</v>
      </c>
      <c r="H115" s="209">
        <v>125645025</v>
      </c>
      <c r="I115" s="207"/>
      <c r="J115" s="97"/>
    </row>
    <row r="116" spans="1:10">
      <c r="A116" s="208" t="s">
        <v>42</v>
      </c>
      <c r="B116" s="210" t="s">
        <v>414</v>
      </c>
      <c r="C116" s="210" t="s">
        <v>464</v>
      </c>
      <c r="D116" s="210" t="s">
        <v>500</v>
      </c>
      <c r="E116" s="210" t="s">
        <v>432</v>
      </c>
      <c r="F116" s="210" t="s">
        <v>475</v>
      </c>
      <c r="G116" s="209">
        <v>41881675</v>
      </c>
      <c r="H116" s="209">
        <v>41881675</v>
      </c>
      <c r="I116" s="207"/>
      <c r="J116" s="97"/>
    </row>
    <row r="117" spans="1:10">
      <c r="A117" s="208" t="s">
        <v>42</v>
      </c>
      <c r="B117" s="210" t="s">
        <v>414</v>
      </c>
      <c r="C117" s="210" t="s">
        <v>464</v>
      </c>
      <c r="D117" s="210" t="s">
        <v>500</v>
      </c>
      <c r="E117" s="210" t="s">
        <v>432</v>
      </c>
      <c r="F117" s="210" t="s">
        <v>436</v>
      </c>
      <c r="G117" s="209">
        <v>20940836</v>
      </c>
      <c r="H117" s="209">
        <v>20940836</v>
      </c>
      <c r="I117" s="207"/>
      <c r="J117" s="97"/>
    </row>
    <row r="118" spans="1:10">
      <c r="A118" s="208" t="s">
        <v>42</v>
      </c>
      <c r="B118" s="210" t="s">
        <v>414</v>
      </c>
      <c r="C118" s="210" t="s">
        <v>464</v>
      </c>
      <c r="D118" s="210" t="s">
        <v>500</v>
      </c>
      <c r="E118" s="210" t="s">
        <v>440</v>
      </c>
      <c r="F118" s="210" t="s">
        <v>476</v>
      </c>
      <c r="G118" s="209">
        <v>54726400</v>
      </c>
      <c r="H118" s="209">
        <v>54726400</v>
      </c>
      <c r="I118" s="207"/>
      <c r="J118" s="97"/>
    </row>
    <row r="119" spans="1:10">
      <c r="A119" s="208" t="s">
        <v>42</v>
      </c>
      <c r="B119" s="210" t="s">
        <v>414</v>
      </c>
      <c r="C119" s="210" t="s">
        <v>464</v>
      </c>
      <c r="D119" s="210" t="s">
        <v>500</v>
      </c>
      <c r="E119" s="210" t="s">
        <v>458</v>
      </c>
      <c r="F119" s="210" t="s">
        <v>459</v>
      </c>
      <c r="G119" s="209">
        <v>15415926</v>
      </c>
      <c r="H119" s="209">
        <v>15415926</v>
      </c>
      <c r="I119" s="207"/>
      <c r="J119" s="97"/>
    </row>
    <row r="120" spans="1:10">
      <c r="A120" s="208" t="s">
        <v>42</v>
      </c>
      <c r="B120" s="210" t="s">
        <v>414</v>
      </c>
      <c r="C120" s="210" t="s">
        <v>464</v>
      </c>
      <c r="D120" s="210" t="s">
        <v>500</v>
      </c>
      <c r="E120" s="210" t="s">
        <v>458</v>
      </c>
      <c r="F120" s="210" t="s">
        <v>477</v>
      </c>
      <c r="G120" s="209">
        <v>42800000</v>
      </c>
      <c r="H120" s="209">
        <v>42800000</v>
      </c>
      <c r="I120" s="207"/>
      <c r="J120" s="97"/>
    </row>
    <row r="121" spans="1:10">
      <c r="A121" s="208" t="s">
        <v>42</v>
      </c>
      <c r="B121" s="210" t="s">
        <v>414</v>
      </c>
      <c r="C121" s="210" t="s">
        <v>464</v>
      </c>
      <c r="D121" s="210" t="s">
        <v>500</v>
      </c>
      <c r="E121" s="210" t="s">
        <v>442</v>
      </c>
      <c r="F121" s="210" t="s">
        <v>443</v>
      </c>
      <c r="G121" s="209">
        <v>38291128</v>
      </c>
      <c r="H121" s="209">
        <v>38291128</v>
      </c>
      <c r="I121" s="207"/>
      <c r="J121" s="97"/>
    </row>
    <row r="122" spans="1:10">
      <c r="A122" s="208" t="s">
        <v>42</v>
      </c>
      <c r="B122" s="210" t="s">
        <v>414</v>
      </c>
      <c r="C122" s="210" t="s">
        <v>464</v>
      </c>
      <c r="D122" s="210" t="s">
        <v>500</v>
      </c>
      <c r="E122" s="210" t="s">
        <v>442</v>
      </c>
      <c r="F122" s="210" t="s">
        <v>444</v>
      </c>
      <c r="G122" s="209">
        <v>1129245000</v>
      </c>
      <c r="H122" s="209">
        <v>1129245000</v>
      </c>
      <c r="I122" s="207"/>
      <c r="J122" s="97"/>
    </row>
    <row r="123" spans="1:10">
      <c r="A123" s="208" t="s">
        <v>42</v>
      </c>
      <c r="B123" s="210" t="s">
        <v>414</v>
      </c>
      <c r="C123" s="210" t="s">
        <v>464</v>
      </c>
      <c r="D123" s="210" t="s">
        <v>500</v>
      </c>
      <c r="E123" s="210" t="s">
        <v>442</v>
      </c>
      <c r="F123" s="210" t="s">
        <v>478</v>
      </c>
      <c r="G123" s="209">
        <v>124824341</v>
      </c>
      <c r="H123" s="209">
        <v>124824341</v>
      </c>
      <c r="I123" s="207"/>
      <c r="J123" s="97"/>
    </row>
    <row r="124" spans="1:10">
      <c r="A124" s="208" t="s">
        <v>42</v>
      </c>
      <c r="B124" s="210" t="s">
        <v>414</v>
      </c>
      <c r="C124" s="210" t="s">
        <v>464</v>
      </c>
      <c r="D124" s="210" t="s">
        <v>500</v>
      </c>
      <c r="E124" s="210" t="s">
        <v>445</v>
      </c>
      <c r="F124" s="210" t="s">
        <v>503</v>
      </c>
      <c r="G124" s="209">
        <v>7126014</v>
      </c>
      <c r="H124" s="209">
        <v>7126014</v>
      </c>
      <c r="I124" s="207"/>
      <c r="J124" s="97"/>
    </row>
    <row r="125" spans="1:10">
      <c r="A125" s="208" t="s">
        <v>42</v>
      </c>
      <c r="B125" s="210" t="s">
        <v>414</v>
      </c>
      <c r="C125" s="210" t="s">
        <v>464</v>
      </c>
      <c r="D125" s="210" t="s">
        <v>500</v>
      </c>
      <c r="E125" s="210" t="s">
        <v>445</v>
      </c>
      <c r="F125" s="210" t="s">
        <v>446</v>
      </c>
      <c r="G125" s="209">
        <v>7275169</v>
      </c>
      <c r="H125" s="209">
        <v>7275169</v>
      </c>
      <c r="I125" s="207"/>
      <c r="J125" s="97"/>
    </row>
    <row r="126" spans="1:10">
      <c r="A126" s="208" t="s">
        <v>42</v>
      </c>
      <c r="B126" s="210" t="s">
        <v>414</v>
      </c>
      <c r="C126" s="210" t="s">
        <v>464</v>
      </c>
      <c r="D126" s="210" t="s">
        <v>500</v>
      </c>
      <c r="E126" s="210" t="s">
        <v>445</v>
      </c>
      <c r="F126" s="210" t="s">
        <v>480</v>
      </c>
      <c r="G126" s="209">
        <v>1512000</v>
      </c>
      <c r="H126" s="209">
        <v>1512000</v>
      </c>
      <c r="I126" s="207"/>
      <c r="J126" s="97"/>
    </row>
    <row r="127" spans="1:10">
      <c r="A127" s="208" t="s">
        <v>42</v>
      </c>
      <c r="B127" s="210" t="s">
        <v>414</v>
      </c>
      <c r="C127" s="210" t="s">
        <v>464</v>
      </c>
      <c r="D127" s="210" t="s">
        <v>500</v>
      </c>
      <c r="E127" s="210" t="s">
        <v>450</v>
      </c>
      <c r="F127" s="210" t="s">
        <v>451</v>
      </c>
      <c r="G127" s="209">
        <v>5900000</v>
      </c>
      <c r="H127" s="209">
        <v>5900000</v>
      </c>
      <c r="I127" s="207"/>
      <c r="J127" s="97"/>
    </row>
    <row r="128" spans="1:10">
      <c r="A128" s="208" t="s">
        <v>42</v>
      </c>
      <c r="B128" s="210" t="s">
        <v>414</v>
      </c>
      <c r="C128" s="210" t="s">
        <v>464</v>
      </c>
      <c r="D128" s="210" t="s">
        <v>500</v>
      </c>
      <c r="E128" s="210" t="s">
        <v>450</v>
      </c>
      <c r="F128" s="210" t="s">
        <v>452</v>
      </c>
      <c r="G128" s="209">
        <v>5200000</v>
      </c>
      <c r="H128" s="209">
        <v>5200000</v>
      </c>
      <c r="I128" s="207"/>
      <c r="J128" s="97"/>
    </row>
    <row r="129" spans="1:10">
      <c r="A129" s="208" t="s">
        <v>42</v>
      </c>
      <c r="B129" s="210" t="s">
        <v>414</v>
      </c>
      <c r="C129" s="210" t="s">
        <v>464</v>
      </c>
      <c r="D129" s="210" t="s">
        <v>500</v>
      </c>
      <c r="E129" s="210" t="s">
        <v>482</v>
      </c>
      <c r="F129" s="210" t="s">
        <v>483</v>
      </c>
      <c r="G129" s="209">
        <v>80710881</v>
      </c>
      <c r="H129" s="209">
        <v>80710881</v>
      </c>
      <c r="I129" s="207"/>
      <c r="J129" s="97"/>
    </row>
    <row r="130" spans="1:10">
      <c r="A130" s="208" t="s">
        <v>42</v>
      </c>
      <c r="B130" s="210" t="s">
        <v>414</v>
      </c>
      <c r="C130" s="210" t="s">
        <v>464</v>
      </c>
      <c r="D130" s="210" t="s">
        <v>500</v>
      </c>
      <c r="E130" s="210" t="s">
        <v>482</v>
      </c>
      <c r="F130" s="210" t="s">
        <v>484</v>
      </c>
      <c r="G130" s="209">
        <v>10880000</v>
      </c>
      <c r="H130" s="209">
        <v>10880000</v>
      </c>
      <c r="I130" s="207"/>
      <c r="J130" s="97"/>
    </row>
    <row r="131" spans="1:10">
      <c r="A131" s="208" t="s">
        <v>42</v>
      </c>
      <c r="B131" s="210" t="s">
        <v>414</v>
      </c>
      <c r="C131" s="210" t="s">
        <v>464</v>
      </c>
      <c r="D131" s="210" t="s">
        <v>500</v>
      </c>
      <c r="E131" s="210" t="s">
        <v>486</v>
      </c>
      <c r="F131" s="210" t="s">
        <v>504</v>
      </c>
      <c r="G131" s="209">
        <v>2838000</v>
      </c>
      <c r="H131" s="209">
        <v>2838000</v>
      </c>
      <c r="I131" s="207"/>
      <c r="J131" s="97"/>
    </row>
    <row r="132" spans="1:10">
      <c r="A132" s="208" t="s">
        <v>42</v>
      </c>
      <c r="B132" s="210" t="s">
        <v>414</v>
      </c>
      <c r="C132" s="210" t="s">
        <v>464</v>
      </c>
      <c r="D132" s="210" t="s">
        <v>500</v>
      </c>
      <c r="E132" s="210" t="s">
        <v>486</v>
      </c>
      <c r="F132" s="210" t="s">
        <v>505</v>
      </c>
      <c r="G132" s="209">
        <v>2430000</v>
      </c>
      <c r="H132" s="209">
        <v>2430000</v>
      </c>
      <c r="I132" s="207"/>
      <c r="J132" s="97"/>
    </row>
    <row r="133" spans="1:10">
      <c r="A133" s="208" t="s">
        <v>42</v>
      </c>
      <c r="B133" s="210" t="s">
        <v>414</v>
      </c>
      <c r="C133" s="210" t="s">
        <v>464</v>
      </c>
      <c r="D133" s="210" t="s">
        <v>500</v>
      </c>
      <c r="E133" s="210" t="s">
        <v>460</v>
      </c>
      <c r="F133" s="210" t="s">
        <v>489</v>
      </c>
      <c r="G133" s="209">
        <v>137000000</v>
      </c>
      <c r="H133" s="209">
        <v>137000000</v>
      </c>
      <c r="I133" s="207"/>
      <c r="J133" s="97"/>
    </row>
    <row r="134" spans="1:10">
      <c r="A134" s="208" t="s">
        <v>42</v>
      </c>
      <c r="B134" s="210" t="s">
        <v>414</v>
      </c>
      <c r="C134" s="210" t="s">
        <v>464</v>
      </c>
      <c r="D134" s="210" t="s">
        <v>500</v>
      </c>
      <c r="E134" s="210" t="s">
        <v>460</v>
      </c>
      <c r="F134" s="210" t="s">
        <v>490</v>
      </c>
      <c r="G134" s="209">
        <v>389305000</v>
      </c>
      <c r="H134" s="209">
        <v>389305000</v>
      </c>
      <c r="I134" s="207"/>
      <c r="J134" s="97"/>
    </row>
    <row r="135" spans="1:10">
      <c r="A135" s="208" t="s">
        <v>42</v>
      </c>
      <c r="B135" s="210" t="s">
        <v>414</v>
      </c>
      <c r="C135" s="210" t="s">
        <v>464</v>
      </c>
      <c r="D135" s="210" t="s">
        <v>500</v>
      </c>
      <c r="E135" s="210" t="s">
        <v>460</v>
      </c>
      <c r="F135" s="210" t="s">
        <v>461</v>
      </c>
      <c r="G135" s="209">
        <v>318180000</v>
      </c>
      <c r="H135" s="209">
        <v>318180000</v>
      </c>
      <c r="I135" s="207"/>
      <c r="J135" s="97"/>
    </row>
    <row r="136" spans="1:10">
      <c r="A136" s="208" t="s">
        <v>42</v>
      </c>
      <c r="B136" s="210" t="s">
        <v>414</v>
      </c>
      <c r="C136" s="210" t="s">
        <v>464</v>
      </c>
      <c r="D136" s="210" t="s">
        <v>500</v>
      </c>
      <c r="E136" s="210" t="s">
        <v>453</v>
      </c>
      <c r="F136" s="210" t="s">
        <v>454</v>
      </c>
      <c r="G136" s="209">
        <v>37991160</v>
      </c>
      <c r="H136" s="209">
        <v>37991160</v>
      </c>
      <c r="I136" s="207"/>
      <c r="J136" s="97"/>
    </row>
    <row r="137" spans="1:10">
      <c r="A137" s="208" t="s">
        <v>42</v>
      </c>
      <c r="B137" s="210" t="s">
        <v>414</v>
      </c>
      <c r="C137" s="210" t="s">
        <v>464</v>
      </c>
      <c r="D137" s="210" t="s">
        <v>500</v>
      </c>
      <c r="E137" s="210" t="s">
        <v>453</v>
      </c>
      <c r="F137" s="210" t="s">
        <v>506</v>
      </c>
      <c r="G137" s="209">
        <v>11057840</v>
      </c>
      <c r="H137" s="209">
        <v>11057840</v>
      </c>
      <c r="I137" s="207"/>
      <c r="J137" s="97"/>
    </row>
    <row r="138" spans="1:10">
      <c r="A138" s="208" t="s">
        <v>42</v>
      </c>
      <c r="B138" s="210" t="s">
        <v>414</v>
      </c>
      <c r="C138" s="210" t="s">
        <v>464</v>
      </c>
      <c r="D138" s="210" t="s">
        <v>500</v>
      </c>
      <c r="E138" s="210" t="s">
        <v>453</v>
      </c>
      <c r="F138" s="210" t="s">
        <v>455</v>
      </c>
      <c r="G138" s="209">
        <v>78920000</v>
      </c>
      <c r="H138" s="209">
        <v>78920000</v>
      </c>
      <c r="I138" s="207"/>
      <c r="J138" s="97"/>
    </row>
    <row r="139" spans="1:10">
      <c r="A139" s="208" t="s">
        <v>42</v>
      </c>
      <c r="B139" s="210" t="s">
        <v>414</v>
      </c>
      <c r="C139" s="210" t="s">
        <v>464</v>
      </c>
      <c r="D139" s="210" t="s">
        <v>500</v>
      </c>
      <c r="E139" s="210" t="s">
        <v>462</v>
      </c>
      <c r="F139" s="210" t="s">
        <v>491</v>
      </c>
      <c r="G139" s="209">
        <v>264600000</v>
      </c>
      <c r="H139" s="209">
        <v>264600000</v>
      </c>
      <c r="I139" s="207"/>
      <c r="J139" s="97"/>
    </row>
    <row r="140" spans="1:10">
      <c r="A140" s="208" t="s">
        <v>42</v>
      </c>
      <c r="B140" s="210" t="s">
        <v>414</v>
      </c>
      <c r="C140" s="210" t="s">
        <v>464</v>
      </c>
      <c r="D140" s="210" t="s">
        <v>500</v>
      </c>
      <c r="E140" s="210" t="s">
        <v>462</v>
      </c>
      <c r="F140" s="210" t="s">
        <v>463</v>
      </c>
      <c r="G140" s="209">
        <v>109409006</v>
      </c>
      <c r="H140" s="209">
        <v>109409006</v>
      </c>
      <c r="I140" s="207"/>
      <c r="J140" s="97"/>
    </row>
    <row r="141" spans="1:10">
      <c r="A141" s="208" t="s">
        <v>42</v>
      </c>
      <c r="B141" s="210" t="s">
        <v>414</v>
      </c>
      <c r="C141" s="210" t="s">
        <v>464</v>
      </c>
      <c r="D141" s="210" t="s">
        <v>500</v>
      </c>
      <c r="E141" s="210" t="s">
        <v>507</v>
      </c>
      <c r="F141" s="210" t="s">
        <v>508</v>
      </c>
      <c r="G141" s="209">
        <v>398034000</v>
      </c>
      <c r="H141" s="209">
        <v>398034000</v>
      </c>
      <c r="I141" s="207"/>
      <c r="J141" s="97"/>
    </row>
    <row r="142" spans="1:10">
      <c r="A142" s="208" t="s">
        <v>42</v>
      </c>
      <c r="B142" s="210" t="s">
        <v>414</v>
      </c>
      <c r="C142" s="210" t="s">
        <v>464</v>
      </c>
      <c r="D142" s="210" t="s">
        <v>500</v>
      </c>
      <c r="E142" s="210" t="s">
        <v>492</v>
      </c>
      <c r="F142" s="210" t="s">
        <v>493</v>
      </c>
      <c r="G142" s="209">
        <v>15626708</v>
      </c>
      <c r="H142" s="209">
        <v>15626708</v>
      </c>
      <c r="I142" s="207"/>
      <c r="J142" s="97"/>
    </row>
    <row r="143" spans="1:10">
      <c r="A143" s="208" t="s">
        <v>42</v>
      </c>
      <c r="B143" s="210" t="s">
        <v>414</v>
      </c>
      <c r="C143" s="210" t="s">
        <v>464</v>
      </c>
      <c r="D143" s="210" t="s">
        <v>500</v>
      </c>
      <c r="E143" s="210" t="s">
        <v>494</v>
      </c>
      <c r="F143" s="210" t="s">
        <v>495</v>
      </c>
      <c r="G143" s="209">
        <v>194943240</v>
      </c>
      <c r="H143" s="209">
        <v>194943240</v>
      </c>
      <c r="I143" s="207"/>
      <c r="J143" s="97"/>
    </row>
    <row r="144" spans="1:10">
      <c r="A144" s="208" t="s">
        <v>42</v>
      </c>
      <c r="B144" s="210" t="s">
        <v>414</v>
      </c>
      <c r="C144" s="210" t="s">
        <v>464</v>
      </c>
      <c r="D144" s="210" t="s">
        <v>500</v>
      </c>
      <c r="E144" s="210" t="s">
        <v>496</v>
      </c>
      <c r="F144" s="210" t="s">
        <v>497</v>
      </c>
      <c r="G144" s="209">
        <v>5655303</v>
      </c>
      <c r="H144" s="209">
        <v>5655303</v>
      </c>
      <c r="I144" s="207"/>
      <c r="J144" s="97"/>
    </row>
    <row r="145" spans="1:10">
      <c r="A145" s="208" t="s">
        <v>42</v>
      </c>
      <c r="B145" s="210" t="s">
        <v>414</v>
      </c>
      <c r="C145" s="210" t="s">
        <v>464</v>
      </c>
      <c r="D145" s="210" t="s">
        <v>500</v>
      </c>
      <c r="E145" s="210" t="s">
        <v>496</v>
      </c>
      <c r="F145" s="210" t="s">
        <v>498</v>
      </c>
      <c r="G145" s="209">
        <v>5002243</v>
      </c>
      <c r="H145" s="209">
        <v>5002243</v>
      </c>
      <c r="I145" s="207"/>
      <c r="J145" s="97"/>
    </row>
    <row r="146" spans="1:10">
      <c r="A146" s="208" t="s">
        <v>42</v>
      </c>
      <c r="B146" s="210" t="s">
        <v>414</v>
      </c>
      <c r="C146" s="210" t="s">
        <v>464</v>
      </c>
      <c r="D146" s="210" t="s">
        <v>500</v>
      </c>
      <c r="E146" s="210" t="s">
        <v>496</v>
      </c>
      <c r="F146" s="210" t="s">
        <v>499</v>
      </c>
      <c r="G146" s="209">
        <v>2870117</v>
      </c>
      <c r="H146" s="209">
        <v>2870117</v>
      </c>
      <c r="I146" s="207"/>
      <c r="J146" s="97"/>
    </row>
    <row r="147" spans="1:10" s="216" customFormat="1">
      <c r="A147" s="470" t="s">
        <v>42</v>
      </c>
      <c r="B147" s="471" t="s">
        <v>414</v>
      </c>
      <c r="C147" s="471" t="s">
        <v>464</v>
      </c>
      <c r="D147" s="471" t="s">
        <v>509</v>
      </c>
      <c r="E147" s="471" t="s">
        <v>17</v>
      </c>
      <c r="F147" s="471" t="s">
        <v>17</v>
      </c>
      <c r="G147" s="212">
        <v>9179747785</v>
      </c>
      <c r="H147" s="212">
        <v>9179747785</v>
      </c>
      <c r="I147" s="472"/>
      <c r="J147" s="473"/>
    </row>
    <row r="148" spans="1:10">
      <c r="A148" s="208" t="s">
        <v>42</v>
      </c>
      <c r="B148" s="210" t="s">
        <v>414</v>
      </c>
      <c r="C148" s="210" t="s">
        <v>464</v>
      </c>
      <c r="D148" s="210" t="s">
        <v>509</v>
      </c>
      <c r="E148" s="210" t="s">
        <v>418</v>
      </c>
      <c r="F148" s="210" t="s">
        <v>419</v>
      </c>
      <c r="G148" s="209">
        <v>3272254128</v>
      </c>
      <c r="H148" s="209">
        <v>3272254128</v>
      </c>
      <c r="I148" s="207"/>
      <c r="J148" s="97"/>
    </row>
    <row r="149" spans="1:10">
      <c r="A149" s="208" t="s">
        <v>42</v>
      </c>
      <c r="B149" s="210" t="s">
        <v>414</v>
      </c>
      <c r="C149" s="210" t="s">
        <v>464</v>
      </c>
      <c r="D149" s="210" t="s">
        <v>509</v>
      </c>
      <c r="E149" s="210" t="s">
        <v>420</v>
      </c>
      <c r="F149" s="210" t="s">
        <v>421</v>
      </c>
      <c r="G149" s="209">
        <v>61776000</v>
      </c>
      <c r="H149" s="209">
        <v>61776000</v>
      </c>
      <c r="I149" s="207"/>
      <c r="J149" s="97"/>
    </row>
    <row r="150" spans="1:10">
      <c r="A150" s="208" t="s">
        <v>42</v>
      </c>
      <c r="B150" s="210" t="s">
        <v>414</v>
      </c>
      <c r="C150" s="210" t="s">
        <v>464</v>
      </c>
      <c r="D150" s="210" t="s">
        <v>509</v>
      </c>
      <c r="E150" s="210" t="s">
        <v>420</v>
      </c>
      <c r="F150" s="210" t="s">
        <v>422</v>
      </c>
      <c r="G150" s="209">
        <v>354276000</v>
      </c>
      <c r="H150" s="209">
        <v>354276000</v>
      </c>
      <c r="I150" s="207"/>
      <c r="J150" s="97"/>
    </row>
    <row r="151" spans="1:10">
      <c r="A151" s="208" t="s">
        <v>42</v>
      </c>
      <c r="B151" s="210" t="s">
        <v>414</v>
      </c>
      <c r="C151" s="210" t="s">
        <v>464</v>
      </c>
      <c r="D151" s="210" t="s">
        <v>509</v>
      </c>
      <c r="E151" s="210" t="s">
        <v>420</v>
      </c>
      <c r="F151" s="210" t="s">
        <v>423</v>
      </c>
      <c r="G151" s="209">
        <v>43548774</v>
      </c>
      <c r="H151" s="209">
        <v>43548774</v>
      </c>
      <c r="I151" s="207"/>
      <c r="J151" s="97"/>
    </row>
    <row r="152" spans="1:10">
      <c r="A152" s="208" t="s">
        <v>42</v>
      </c>
      <c r="B152" s="210" t="s">
        <v>414</v>
      </c>
      <c r="C152" s="210" t="s">
        <v>464</v>
      </c>
      <c r="D152" s="210" t="s">
        <v>509</v>
      </c>
      <c r="E152" s="210" t="s">
        <v>420</v>
      </c>
      <c r="F152" s="210" t="s">
        <v>510</v>
      </c>
      <c r="G152" s="209">
        <v>2808000</v>
      </c>
      <c r="H152" s="209">
        <v>2808000</v>
      </c>
      <c r="I152" s="207"/>
      <c r="J152" s="97"/>
    </row>
    <row r="153" spans="1:10">
      <c r="A153" s="208" t="s">
        <v>42</v>
      </c>
      <c r="B153" s="210" t="s">
        <v>414</v>
      </c>
      <c r="C153" s="210" t="s">
        <v>464</v>
      </c>
      <c r="D153" s="210" t="s">
        <v>509</v>
      </c>
      <c r="E153" s="210" t="s">
        <v>420</v>
      </c>
      <c r="F153" s="210" t="s">
        <v>468</v>
      </c>
      <c r="G153" s="209">
        <v>1131126717</v>
      </c>
      <c r="H153" s="209">
        <v>1131126717</v>
      </c>
      <c r="I153" s="207"/>
      <c r="J153" s="97"/>
    </row>
    <row r="154" spans="1:10">
      <c r="A154" s="208" t="s">
        <v>42</v>
      </c>
      <c r="B154" s="210" t="s">
        <v>414</v>
      </c>
      <c r="C154" s="210" t="s">
        <v>464</v>
      </c>
      <c r="D154" s="210" t="s">
        <v>509</v>
      </c>
      <c r="E154" s="210" t="s">
        <v>420</v>
      </c>
      <c r="F154" s="210" t="s">
        <v>424</v>
      </c>
      <c r="G154" s="209">
        <v>11232000</v>
      </c>
      <c r="H154" s="209">
        <v>11232000</v>
      </c>
      <c r="I154" s="207"/>
      <c r="J154" s="97"/>
    </row>
    <row r="155" spans="1:10">
      <c r="A155" s="208" t="s">
        <v>42</v>
      </c>
      <c r="B155" s="210" t="s">
        <v>414</v>
      </c>
      <c r="C155" s="210" t="s">
        <v>464</v>
      </c>
      <c r="D155" s="210" t="s">
        <v>509</v>
      </c>
      <c r="E155" s="210" t="s">
        <v>420</v>
      </c>
      <c r="F155" s="210" t="s">
        <v>425</v>
      </c>
      <c r="G155" s="209">
        <v>624902147</v>
      </c>
      <c r="H155" s="209">
        <v>624902147</v>
      </c>
      <c r="I155" s="207"/>
      <c r="J155" s="97"/>
    </row>
    <row r="156" spans="1:10">
      <c r="A156" s="208" t="s">
        <v>42</v>
      </c>
      <c r="B156" s="210" t="s">
        <v>414</v>
      </c>
      <c r="C156" s="210" t="s">
        <v>464</v>
      </c>
      <c r="D156" s="210" t="s">
        <v>509</v>
      </c>
      <c r="E156" s="210" t="s">
        <v>470</v>
      </c>
      <c r="F156" s="210" t="s">
        <v>472</v>
      </c>
      <c r="G156" s="209">
        <v>246000000</v>
      </c>
      <c r="H156" s="209">
        <v>246000000</v>
      </c>
      <c r="I156" s="207"/>
      <c r="J156" s="97"/>
    </row>
    <row r="157" spans="1:10">
      <c r="A157" s="208" t="s">
        <v>42</v>
      </c>
      <c r="B157" s="210" t="s">
        <v>414</v>
      </c>
      <c r="C157" s="210" t="s">
        <v>464</v>
      </c>
      <c r="D157" s="210" t="s">
        <v>509</v>
      </c>
      <c r="E157" s="210" t="s">
        <v>470</v>
      </c>
      <c r="F157" s="210" t="s">
        <v>473</v>
      </c>
      <c r="G157" s="209">
        <v>15552000</v>
      </c>
      <c r="H157" s="209">
        <v>15552000</v>
      </c>
      <c r="I157" s="207"/>
      <c r="J157" s="97"/>
    </row>
    <row r="158" spans="1:10">
      <c r="A158" s="208" t="s">
        <v>42</v>
      </c>
      <c r="B158" s="210" t="s">
        <v>414</v>
      </c>
      <c r="C158" s="210" t="s">
        <v>464</v>
      </c>
      <c r="D158" s="210" t="s">
        <v>509</v>
      </c>
      <c r="E158" s="210" t="s">
        <v>427</v>
      </c>
      <c r="F158" s="210" t="s">
        <v>428</v>
      </c>
      <c r="G158" s="209">
        <v>242100000</v>
      </c>
      <c r="H158" s="209">
        <v>242100000</v>
      </c>
      <c r="I158" s="207"/>
      <c r="J158" s="97"/>
    </row>
    <row r="159" spans="1:10">
      <c r="A159" s="208" t="s">
        <v>42</v>
      </c>
      <c r="B159" s="210" t="s">
        <v>414</v>
      </c>
      <c r="C159" s="210" t="s">
        <v>464</v>
      </c>
      <c r="D159" s="210" t="s">
        <v>509</v>
      </c>
      <c r="E159" s="210" t="s">
        <v>427</v>
      </c>
      <c r="F159" s="210" t="s">
        <v>429</v>
      </c>
      <c r="G159" s="209">
        <v>397000000</v>
      </c>
      <c r="H159" s="209">
        <v>397000000</v>
      </c>
      <c r="I159" s="207"/>
      <c r="J159" s="97"/>
    </row>
    <row r="160" spans="1:10">
      <c r="A160" s="208" t="s">
        <v>42</v>
      </c>
      <c r="B160" s="210" t="s">
        <v>414</v>
      </c>
      <c r="C160" s="210" t="s">
        <v>464</v>
      </c>
      <c r="D160" s="210" t="s">
        <v>509</v>
      </c>
      <c r="E160" s="210" t="s">
        <v>430</v>
      </c>
      <c r="F160" s="210" t="s">
        <v>474</v>
      </c>
      <c r="G160" s="209">
        <v>35093085</v>
      </c>
      <c r="H160" s="209">
        <v>35093085</v>
      </c>
      <c r="I160" s="207"/>
      <c r="J160" s="97"/>
    </row>
    <row r="161" spans="1:10">
      <c r="A161" s="208" t="s">
        <v>42</v>
      </c>
      <c r="B161" s="210" t="s">
        <v>414</v>
      </c>
      <c r="C161" s="210" t="s">
        <v>464</v>
      </c>
      <c r="D161" s="210" t="s">
        <v>509</v>
      </c>
      <c r="E161" s="210" t="s">
        <v>432</v>
      </c>
      <c r="F161" s="210" t="s">
        <v>433</v>
      </c>
      <c r="G161" s="209">
        <v>673098367</v>
      </c>
      <c r="H161" s="209">
        <v>673098367</v>
      </c>
      <c r="I161" s="207"/>
      <c r="J161" s="97"/>
    </row>
    <row r="162" spans="1:10">
      <c r="A162" s="208" t="s">
        <v>42</v>
      </c>
      <c r="B162" s="210" t="s">
        <v>414</v>
      </c>
      <c r="C162" s="210" t="s">
        <v>464</v>
      </c>
      <c r="D162" s="210" t="s">
        <v>509</v>
      </c>
      <c r="E162" s="210" t="s">
        <v>432</v>
      </c>
      <c r="F162" s="210" t="s">
        <v>434</v>
      </c>
      <c r="G162" s="209">
        <v>118782063</v>
      </c>
      <c r="H162" s="209">
        <v>118782063</v>
      </c>
      <c r="I162" s="207"/>
      <c r="J162" s="97"/>
    </row>
    <row r="163" spans="1:10">
      <c r="A163" s="208" t="s">
        <v>42</v>
      </c>
      <c r="B163" s="210" t="s">
        <v>414</v>
      </c>
      <c r="C163" s="210" t="s">
        <v>464</v>
      </c>
      <c r="D163" s="210" t="s">
        <v>509</v>
      </c>
      <c r="E163" s="210" t="s">
        <v>432</v>
      </c>
      <c r="F163" s="210" t="s">
        <v>475</v>
      </c>
      <c r="G163" s="209">
        <v>39594022</v>
      </c>
      <c r="H163" s="209">
        <v>39594022</v>
      </c>
      <c r="I163" s="207"/>
      <c r="J163" s="97"/>
    </row>
    <row r="164" spans="1:10">
      <c r="A164" s="208" t="s">
        <v>42</v>
      </c>
      <c r="B164" s="210" t="s">
        <v>414</v>
      </c>
      <c r="C164" s="210" t="s">
        <v>464</v>
      </c>
      <c r="D164" s="210" t="s">
        <v>509</v>
      </c>
      <c r="E164" s="210" t="s">
        <v>432</v>
      </c>
      <c r="F164" s="210" t="s">
        <v>436</v>
      </c>
      <c r="G164" s="209">
        <v>19797010</v>
      </c>
      <c r="H164" s="209">
        <v>19797010</v>
      </c>
      <c r="I164" s="207"/>
      <c r="J164" s="97"/>
    </row>
    <row r="165" spans="1:10">
      <c r="A165" s="208" t="s">
        <v>42</v>
      </c>
      <c r="B165" s="210" t="s">
        <v>414</v>
      </c>
      <c r="C165" s="210" t="s">
        <v>464</v>
      </c>
      <c r="D165" s="210" t="s">
        <v>509</v>
      </c>
      <c r="E165" s="210" t="s">
        <v>440</v>
      </c>
      <c r="F165" s="210" t="s">
        <v>476</v>
      </c>
      <c r="G165" s="209">
        <v>18298800</v>
      </c>
      <c r="H165" s="209">
        <v>18298800</v>
      </c>
      <c r="I165" s="207"/>
      <c r="J165" s="97"/>
    </row>
    <row r="166" spans="1:10">
      <c r="A166" s="208" t="s">
        <v>42</v>
      </c>
      <c r="B166" s="210" t="s">
        <v>414</v>
      </c>
      <c r="C166" s="210" t="s">
        <v>464</v>
      </c>
      <c r="D166" s="210" t="s">
        <v>509</v>
      </c>
      <c r="E166" s="210" t="s">
        <v>458</v>
      </c>
      <c r="F166" s="210" t="s">
        <v>459</v>
      </c>
      <c r="G166" s="209">
        <v>16288656</v>
      </c>
      <c r="H166" s="209">
        <v>16288656</v>
      </c>
      <c r="I166" s="207"/>
      <c r="J166" s="97"/>
    </row>
    <row r="167" spans="1:10">
      <c r="A167" s="208" t="s">
        <v>42</v>
      </c>
      <c r="B167" s="210" t="s">
        <v>414</v>
      </c>
      <c r="C167" s="210" t="s">
        <v>464</v>
      </c>
      <c r="D167" s="210" t="s">
        <v>509</v>
      </c>
      <c r="E167" s="210" t="s">
        <v>458</v>
      </c>
      <c r="F167" s="210" t="s">
        <v>511</v>
      </c>
      <c r="G167" s="209">
        <v>4333797</v>
      </c>
      <c r="H167" s="209">
        <v>4333797</v>
      </c>
      <c r="I167" s="207"/>
      <c r="J167" s="97"/>
    </row>
    <row r="168" spans="1:10">
      <c r="A168" s="208" t="s">
        <v>42</v>
      </c>
      <c r="B168" s="210" t="s">
        <v>414</v>
      </c>
      <c r="C168" s="210" t="s">
        <v>464</v>
      </c>
      <c r="D168" s="210" t="s">
        <v>509</v>
      </c>
      <c r="E168" s="210" t="s">
        <v>458</v>
      </c>
      <c r="F168" s="210" t="s">
        <v>477</v>
      </c>
      <c r="G168" s="209">
        <v>13100000</v>
      </c>
      <c r="H168" s="209">
        <v>13100000</v>
      </c>
      <c r="I168" s="207"/>
      <c r="J168" s="97"/>
    </row>
    <row r="169" spans="1:10">
      <c r="A169" s="208" t="s">
        <v>42</v>
      </c>
      <c r="B169" s="210" t="s">
        <v>414</v>
      </c>
      <c r="C169" s="210" t="s">
        <v>464</v>
      </c>
      <c r="D169" s="210" t="s">
        <v>509</v>
      </c>
      <c r="E169" s="210" t="s">
        <v>442</v>
      </c>
      <c r="F169" s="210" t="s">
        <v>443</v>
      </c>
      <c r="G169" s="209">
        <v>45290748</v>
      </c>
      <c r="H169" s="209">
        <v>45290748</v>
      </c>
      <c r="I169" s="207"/>
      <c r="J169" s="97"/>
    </row>
    <row r="170" spans="1:10">
      <c r="A170" s="208" t="s">
        <v>42</v>
      </c>
      <c r="B170" s="210" t="s">
        <v>414</v>
      </c>
      <c r="C170" s="210" t="s">
        <v>464</v>
      </c>
      <c r="D170" s="210" t="s">
        <v>509</v>
      </c>
      <c r="E170" s="210" t="s">
        <v>442</v>
      </c>
      <c r="F170" s="210" t="s">
        <v>444</v>
      </c>
      <c r="G170" s="209">
        <v>46540000</v>
      </c>
      <c r="H170" s="209">
        <v>46540000</v>
      </c>
      <c r="I170" s="207"/>
      <c r="J170" s="97"/>
    </row>
    <row r="171" spans="1:10">
      <c r="A171" s="208" t="s">
        <v>42</v>
      </c>
      <c r="B171" s="210" t="s">
        <v>414</v>
      </c>
      <c r="C171" s="210" t="s">
        <v>464</v>
      </c>
      <c r="D171" s="210" t="s">
        <v>509</v>
      </c>
      <c r="E171" s="210" t="s">
        <v>442</v>
      </c>
      <c r="F171" s="210" t="s">
        <v>478</v>
      </c>
      <c r="G171" s="209">
        <v>112210957</v>
      </c>
      <c r="H171" s="209">
        <v>112210957</v>
      </c>
      <c r="I171" s="207"/>
      <c r="J171" s="97"/>
    </row>
    <row r="172" spans="1:10">
      <c r="A172" s="208" t="s">
        <v>42</v>
      </c>
      <c r="B172" s="210" t="s">
        <v>414</v>
      </c>
      <c r="C172" s="210" t="s">
        <v>464</v>
      </c>
      <c r="D172" s="210" t="s">
        <v>509</v>
      </c>
      <c r="E172" s="210" t="s">
        <v>445</v>
      </c>
      <c r="F172" s="210" t="s">
        <v>503</v>
      </c>
      <c r="G172" s="209">
        <v>3183017</v>
      </c>
      <c r="H172" s="209">
        <v>3183017</v>
      </c>
      <c r="I172" s="207"/>
      <c r="J172" s="97"/>
    </row>
    <row r="173" spans="1:10">
      <c r="A173" s="208" t="s">
        <v>42</v>
      </c>
      <c r="B173" s="210" t="s">
        <v>414</v>
      </c>
      <c r="C173" s="210" t="s">
        <v>464</v>
      </c>
      <c r="D173" s="210" t="s">
        <v>509</v>
      </c>
      <c r="E173" s="210" t="s">
        <v>445</v>
      </c>
      <c r="F173" s="210" t="s">
        <v>446</v>
      </c>
      <c r="G173" s="209">
        <v>3623032</v>
      </c>
      <c r="H173" s="209">
        <v>3623032</v>
      </c>
      <c r="I173" s="207"/>
      <c r="J173" s="97"/>
    </row>
    <row r="174" spans="1:10">
      <c r="A174" s="208" t="s">
        <v>42</v>
      </c>
      <c r="B174" s="210" t="s">
        <v>414</v>
      </c>
      <c r="C174" s="210" t="s">
        <v>464</v>
      </c>
      <c r="D174" s="210" t="s">
        <v>509</v>
      </c>
      <c r="E174" s="210" t="s">
        <v>445</v>
      </c>
      <c r="F174" s="210" t="s">
        <v>479</v>
      </c>
      <c r="G174" s="209">
        <v>1633500</v>
      </c>
      <c r="H174" s="209">
        <v>1633500</v>
      </c>
      <c r="I174" s="207"/>
      <c r="J174" s="97"/>
    </row>
    <row r="175" spans="1:10">
      <c r="A175" s="208" t="s">
        <v>42</v>
      </c>
      <c r="B175" s="210" t="s">
        <v>414</v>
      </c>
      <c r="C175" s="210" t="s">
        <v>464</v>
      </c>
      <c r="D175" s="210" t="s">
        <v>509</v>
      </c>
      <c r="E175" s="210" t="s">
        <v>445</v>
      </c>
      <c r="F175" s="210" t="s">
        <v>480</v>
      </c>
      <c r="G175" s="209">
        <v>1940000</v>
      </c>
      <c r="H175" s="209">
        <v>1940000</v>
      </c>
      <c r="I175" s="207"/>
      <c r="J175" s="97"/>
    </row>
    <row r="176" spans="1:10">
      <c r="A176" s="208" t="s">
        <v>42</v>
      </c>
      <c r="B176" s="210" t="s">
        <v>414</v>
      </c>
      <c r="C176" s="210" t="s">
        <v>464</v>
      </c>
      <c r="D176" s="210" t="s">
        <v>509</v>
      </c>
      <c r="E176" s="210" t="s">
        <v>450</v>
      </c>
      <c r="F176" s="210" t="s">
        <v>481</v>
      </c>
      <c r="G176" s="209">
        <v>1600000</v>
      </c>
      <c r="H176" s="209">
        <v>1600000</v>
      </c>
      <c r="I176" s="207"/>
      <c r="J176" s="97"/>
    </row>
    <row r="177" spans="1:10">
      <c r="A177" s="208" t="s">
        <v>42</v>
      </c>
      <c r="B177" s="210" t="s">
        <v>414</v>
      </c>
      <c r="C177" s="210" t="s">
        <v>464</v>
      </c>
      <c r="D177" s="210" t="s">
        <v>509</v>
      </c>
      <c r="E177" s="210" t="s">
        <v>450</v>
      </c>
      <c r="F177" s="210" t="s">
        <v>451</v>
      </c>
      <c r="G177" s="209">
        <v>14550000</v>
      </c>
      <c r="H177" s="209">
        <v>14550000</v>
      </c>
      <c r="I177" s="207"/>
      <c r="J177" s="97"/>
    </row>
    <row r="178" spans="1:10">
      <c r="A178" s="208" t="s">
        <v>42</v>
      </c>
      <c r="B178" s="210" t="s">
        <v>414</v>
      </c>
      <c r="C178" s="210" t="s">
        <v>464</v>
      </c>
      <c r="D178" s="210" t="s">
        <v>509</v>
      </c>
      <c r="E178" s="210" t="s">
        <v>450</v>
      </c>
      <c r="F178" s="210" t="s">
        <v>452</v>
      </c>
      <c r="G178" s="209">
        <v>15200000</v>
      </c>
      <c r="H178" s="209">
        <v>15200000</v>
      </c>
      <c r="I178" s="207"/>
      <c r="J178" s="97"/>
    </row>
    <row r="179" spans="1:10">
      <c r="A179" s="208" t="s">
        <v>42</v>
      </c>
      <c r="B179" s="210" t="s">
        <v>414</v>
      </c>
      <c r="C179" s="210" t="s">
        <v>464</v>
      </c>
      <c r="D179" s="210" t="s">
        <v>509</v>
      </c>
      <c r="E179" s="210" t="s">
        <v>482</v>
      </c>
      <c r="F179" s="210" t="s">
        <v>483</v>
      </c>
      <c r="G179" s="209">
        <v>54756000</v>
      </c>
      <c r="H179" s="209">
        <v>54756000</v>
      </c>
      <c r="I179" s="207"/>
      <c r="J179" s="97"/>
    </row>
    <row r="180" spans="1:10">
      <c r="A180" s="208" t="s">
        <v>42</v>
      </c>
      <c r="B180" s="210" t="s">
        <v>414</v>
      </c>
      <c r="C180" s="210" t="s">
        <v>464</v>
      </c>
      <c r="D180" s="210" t="s">
        <v>509</v>
      </c>
      <c r="E180" s="210" t="s">
        <v>482</v>
      </c>
      <c r="F180" s="210" t="s">
        <v>484</v>
      </c>
      <c r="G180" s="209">
        <v>17520000</v>
      </c>
      <c r="H180" s="209">
        <v>17520000</v>
      </c>
      <c r="I180" s="207"/>
      <c r="J180" s="97"/>
    </row>
    <row r="181" spans="1:10">
      <c r="A181" s="208" t="s">
        <v>42</v>
      </c>
      <c r="B181" s="210" t="s">
        <v>414</v>
      </c>
      <c r="C181" s="210" t="s">
        <v>464</v>
      </c>
      <c r="D181" s="210" t="s">
        <v>509</v>
      </c>
      <c r="E181" s="210" t="s">
        <v>486</v>
      </c>
      <c r="F181" s="210" t="s">
        <v>488</v>
      </c>
      <c r="G181" s="209">
        <v>42960000</v>
      </c>
      <c r="H181" s="209">
        <v>42960000</v>
      </c>
      <c r="I181" s="207"/>
      <c r="J181" s="97"/>
    </row>
    <row r="182" spans="1:10">
      <c r="A182" s="208" t="s">
        <v>42</v>
      </c>
      <c r="B182" s="210" t="s">
        <v>414</v>
      </c>
      <c r="C182" s="210" t="s">
        <v>464</v>
      </c>
      <c r="D182" s="210" t="s">
        <v>509</v>
      </c>
      <c r="E182" s="210" t="s">
        <v>486</v>
      </c>
      <c r="F182" s="210" t="s">
        <v>512</v>
      </c>
      <c r="G182" s="209">
        <v>9850000</v>
      </c>
      <c r="H182" s="209">
        <v>9850000</v>
      </c>
      <c r="I182" s="207"/>
      <c r="J182" s="97"/>
    </row>
    <row r="183" spans="1:10">
      <c r="A183" s="208" t="s">
        <v>42</v>
      </c>
      <c r="B183" s="210" t="s">
        <v>414</v>
      </c>
      <c r="C183" s="210" t="s">
        <v>464</v>
      </c>
      <c r="D183" s="210" t="s">
        <v>509</v>
      </c>
      <c r="E183" s="210" t="s">
        <v>486</v>
      </c>
      <c r="F183" s="210" t="s">
        <v>504</v>
      </c>
      <c r="G183" s="209">
        <v>23585358</v>
      </c>
      <c r="H183" s="209">
        <v>23585358</v>
      </c>
      <c r="I183" s="207"/>
      <c r="J183" s="97"/>
    </row>
    <row r="184" spans="1:10">
      <c r="A184" s="208" t="s">
        <v>42</v>
      </c>
      <c r="B184" s="210" t="s">
        <v>414</v>
      </c>
      <c r="C184" s="210" t="s">
        <v>464</v>
      </c>
      <c r="D184" s="210" t="s">
        <v>509</v>
      </c>
      <c r="E184" s="210" t="s">
        <v>486</v>
      </c>
      <c r="F184" s="210" t="s">
        <v>505</v>
      </c>
      <c r="G184" s="209">
        <v>2140000</v>
      </c>
      <c r="H184" s="209">
        <v>2140000</v>
      </c>
      <c r="I184" s="207"/>
      <c r="J184" s="97"/>
    </row>
    <row r="185" spans="1:10">
      <c r="A185" s="208" t="s">
        <v>42</v>
      </c>
      <c r="B185" s="210" t="s">
        <v>414</v>
      </c>
      <c r="C185" s="210" t="s">
        <v>464</v>
      </c>
      <c r="D185" s="210" t="s">
        <v>509</v>
      </c>
      <c r="E185" s="210" t="s">
        <v>460</v>
      </c>
      <c r="F185" s="210" t="s">
        <v>489</v>
      </c>
      <c r="G185" s="209">
        <v>153000000</v>
      </c>
      <c r="H185" s="209">
        <v>153000000</v>
      </c>
      <c r="I185" s="207"/>
      <c r="J185" s="97"/>
    </row>
    <row r="186" spans="1:10">
      <c r="A186" s="208" t="s">
        <v>42</v>
      </c>
      <c r="B186" s="210" t="s">
        <v>414</v>
      </c>
      <c r="C186" s="210" t="s">
        <v>464</v>
      </c>
      <c r="D186" s="210" t="s">
        <v>509</v>
      </c>
      <c r="E186" s="210" t="s">
        <v>460</v>
      </c>
      <c r="F186" s="210" t="s">
        <v>490</v>
      </c>
      <c r="G186" s="209">
        <v>297440000</v>
      </c>
      <c r="H186" s="209">
        <v>297440000</v>
      </c>
      <c r="I186" s="207"/>
      <c r="J186" s="97"/>
    </row>
    <row r="187" spans="1:10">
      <c r="A187" s="208" t="s">
        <v>42</v>
      </c>
      <c r="B187" s="210" t="s">
        <v>414</v>
      </c>
      <c r="C187" s="210" t="s">
        <v>464</v>
      </c>
      <c r="D187" s="210" t="s">
        <v>509</v>
      </c>
      <c r="E187" s="210" t="s">
        <v>453</v>
      </c>
      <c r="F187" s="210" t="s">
        <v>454</v>
      </c>
      <c r="G187" s="209">
        <v>62991724</v>
      </c>
      <c r="H187" s="209">
        <v>62991724</v>
      </c>
      <c r="I187" s="207"/>
      <c r="J187" s="97"/>
    </row>
    <row r="188" spans="1:10">
      <c r="A188" s="208" t="s">
        <v>42</v>
      </c>
      <c r="B188" s="210" t="s">
        <v>414</v>
      </c>
      <c r="C188" s="210" t="s">
        <v>464</v>
      </c>
      <c r="D188" s="210" t="s">
        <v>509</v>
      </c>
      <c r="E188" s="210" t="s">
        <v>453</v>
      </c>
      <c r="F188" s="210" t="s">
        <v>506</v>
      </c>
      <c r="G188" s="209">
        <v>12426390</v>
      </c>
      <c r="H188" s="209">
        <v>12426390</v>
      </c>
      <c r="I188" s="207"/>
      <c r="J188" s="97"/>
    </row>
    <row r="189" spans="1:10">
      <c r="A189" s="208" t="s">
        <v>42</v>
      </c>
      <c r="B189" s="210" t="s">
        <v>414</v>
      </c>
      <c r="C189" s="210" t="s">
        <v>464</v>
      </c>
      <c r="D189" s="210" t="s">
        <v>509</v>
      </c>
      <c r="E189" s="210" t="s">
        <v>453</v>
      </c>
      <c r="F189" s="210" t="s">
        <v>455</v>
      </c>
      <c r="G189" s="209">
        <v>72128000</v>
      </c>
      <c r="H189" s="209">
        <v>72128000</v>
      </c>
      <c r="I189" s="207"/>
      <c r="J189" s="97"/>
    </row>
    <row r="190" spans="1:10">
      <c r="A190" s="208" t="s">
        <v>42</v>
      </c>
      <c r="B190" s="210" t="s">
        <v>414</v>
      </c>
      <c r="C190" s="210" t="s">
        <v>464</v>
      </c>
      <c r="D190" s="210" t="s">
        <v>509</v>
      </c>
      <c r="E190" s="210" t="s">
        <v>462</v>
      </c>
      <c r="F190" s="210" t="s">
        <v>491</v>
      </c>
      <c r="G190" s="209">
        <v>199480000</v>
      </c>
      <c r="H190" s="209">
        <v>199480000</v>
      </c>
      <c r="I190" s="207"/>
      <c r="J190" s="97"/>
    </row>
    <row r="191" spans="1:10">
      <c r="A191" s="208" t="s">
        <v>42</v>
      </c>
      <c r="B191" s="210" t="s">
        <v>414</v>
      </c>
      <c r="C191" s="210" t="s">
        <v>464</v>
      </c>
      <c r="D191" s="210" t="s">
        <v>509</v>
      </c>
      <c r="E191" s="210" t="s">
        <v>462</v>
      </c>
      <c r="F191" s="210" t="s">
        <v>463</v>
      </c>
      <c r="G191" s="209">
        <v>97101677</v>
      </c>
      <c r="H191" s="209">
        <v>97101677</v>
      </c>
      <c r="I191" s="207"/>
      <c r="J191" s="97"/>
    </row>
    <row r="192" spans="1:10">
      <c r="A192" s="208" t="s">
        <v>42</v>
      </c>
      <c r="B192" s="210" t="s">
        <v>414</v>
      </c>
      <c r="C192" s="210" t="s">
        <v>464</v>
      </c>
      <c r="D192" s="210" t="s">
        <v>509</v>
      </c>
      <c r="E192" s="210" t="s">
        <v>507</v>
      </c>
      <c r="F192" s="210" t="s">
        <v>508</v>
      </c>
      <c r="G192" s="209">
        <v>547635816</v>
      </c>
      <c r="H192" s="209">
        <v>547635816</v>
      </c>
      <c r="I192" s="207"/>
      <c r="J192" s="97"/>
    </row>
    <row r="193" spans="1:10" s="216" customFormat="1">
      <c r="A193" s="470" t="s">
        <v>42</v>
      </c>
      <c r="B193" s="471" t="s">
        <v>414</v>
      </c>
      <c r="C193" s="471" t="s">
        <v>464</v>
      </c>
      <c r="D193" s="471" t="s">
        <v>513</v>
      </c>
      <c r="E193" s="471" t="s">
        <v>17</v>
      </c>
      <c r="F193" s="471" t="s">
        <v>17</v>
      </c>
      <c r="G193" s="212">
        <v>49016000</v>
      </c>
      <c r="H193" s="212">
        <v>49016000</v>
      </c>
      <c r="I193" s="472"/>
      <c r="J193" s="473"/>
    </row>
    <row r="194" spans="1:10">
      <c r="A194" s="208" t="s">
        <v>42</v>
      </c>
      <c r="B194" s="210" t="s">
        <v>414</v>
      </c>
      <c r="C194" s="210" t="s">
        <v>464</v>
      </c>
      <c r="D194" s="210" t="s">
        <v>513</v>
      </c>
      <c r="E194" s="210" t="s">
        <v>450</v>
      </c>
      <c r="F194" s="210" t="s">
        <v>451</v>
      </c>
      <c r="G194" s="209">
        <v>13500000</v>
      </c>
      <c r="H194" s="209">
        <v>13500000</v>
      </c>
      <c r="I194" s="207"/>
      <c r="J194" s="97"/>
    </row>
    <row r="195" spans="1:10">
      <c r="A195" s="208" t="s">
        <v>42</v>
      </c>
      <c r="B195" s="210" t="s">
        <v>414</v>
      </c>
      <c r="C195" s="210" t="s">
        <v>464</v>
      </c>
      <c r="D195" s="210" t="s">
        <v>513</v>
      </c>
      <c r="E195" s="210" t="s">
        <v>450</v>
      </c>
      <c r="F195" s="210" t="s">
        <v>452</v>
      </c>
      <c r="G195" s="209">
        <v>21600000</v>
      </c>
      <c r="H195" s="209">
        <v>21600000</v>
      </c>
      <c r="I195" s="207"/>
      <c r="J195" s="97"/>
    </row>
    <row r="196" spans="1:10">
      <c r="A196" s="208" t="s">
        <v>42</v>
      </c>
      <c r="B196" s="210" t="s">
        <v>414</v>
      </c>
      <c r="C196" s="210" t="s">
        <v>464</v>
      </c>
      <c r="D196" s="210" t="s">
        <v>513</v>
      </c>
      <c r="E196" s="210" t="s">
        <v>482</v>
      </c>
      <c r="F196" s="210" t="s">
        <v>514</v>
      </c>
      <c r="G196" s="209">
        <v>13916000</v>
      </c>
      <c r="H196" s="209">
        <v>13916000</v>
      </c>
      <c r="I196" s="207"/>
      <c r="J196" s="97"/>
    </row>
    <row r="197" spans="1:10" s="216" customFormat="1">
      <c r="A197" s="470" t="s">
        <v>42</v>
      </c>
      <c r="B197" s="471" t="s">
        <v>414</v>
      </c>
      <c r="C197" s="471" t="s">
        <v>464</v>
      </c>
      <c r="D197" s="471" t="s">
        <v>515</v>
      </c>
      <c r="E197" s="471" t="s">
        <v>17</v>
      </c>
      <c r="F197" s="471" t="s">
        <v>17</v>
      </c>
      <c r="G197" s="212">
        <v>191366000</v>
      </c>
      <c r="H197" s="212">
        <v>191366000</v>
      </c>
      <c r="I197" s="472"/>
      <c r="J197" s="473"/>
    </row>
    <row r="198" spans="1:10">
      <c r="A198" s="208" t="s">
        <v>42</v>
      </c>
      <c r="B198" s="210" t="s">
        <v>414</v>
      </c>
      <c r="C198" s="210" t="s">
        <v>464</v>
      </c>
      <c r="D198" s="210" t="s">
        <v>515</v>
      </c>
      <c r="E198" s="210" t="s">
        <v>447</v>
      </c>
      <c r="F198" s="210" t="s">
        <v>516</v>
      </c>
      <c r="G198" s="209">
        <v>13095000</v>
      </c>
      <c r="H198" s="209">
        <v>13095000</v>
      </c>
      <c r="I198" s="207"/>
      <c r="J198" s="97"/>
    </row>
    <row r="199" spans="1:10">
      <c r="A199" s="208" t="s">
        <v>42</v>
      </c>
      <c r="B199" s="210" t="s">
        <v>414</v>
      </c>
      <c r="C199" s="210" t="s">
        <v>464</v>
      </c>
      <c r="D199" s="210" t="s">
        <v>515</v>
      </c>
      <c r="E199" s="210" t="s">
        <v>447</v>
      </c>
      <c r="F199" s="210" t="s">
        <v>448</v>
      </c>
      <c r="G199" s="209">
        <v>6400000</v>
      </c>
      <c r="H199" s="209">
        <v>6400000</v>
      </c>
      <c r="I199" s="207"/>
      <c r="J199" s="97"/>
    </row>
    <row r="200" spans="1:10">
      <c r="A200" s="208" t="s">
        <v>42</v>
      </c>
      <c r="B200" s="210" t="s">
        <v>414</v>
      </c>
      <c r="C200" s="210" t="s">
        <v>464</v>
      </c>
      <c r="D200" s="210" t="s">
        <v>515</v>
      </c>
      <c r="E200" s="210" t="s">
        <v>447</v>
      </c>
      <c r="F200" s="210" t="s">
        <v>449</v>
      </c>
      <c r="G200" s="209">
        <v>171871000</v>
      </c>
      <c r="H200" s="209">
        <v>171871000</v>
      </c>
      <c r="I200" s="207"/>
      <c r="J200" s="97"/>
    </row>
    <row r="201" spans="1:10" s="216" customFormat="1">
      <c r="A201" s="470" t="s">
        <v>42</v>
      </c>
      <c r="B201" s="471" t="s">
        <v>414</v>
      </c>
      <c r="C201" s="471" t="s">
        <v>517</v>
      </c>
      <c r="D201" s="471" t="s">
        <v>518</v>
      </c>
      <c r="E201" s="471" t="s">
        <v>17</v>
      </c>
      <c r="F201" s="471" t="s">
        <v>17</v>
      </c>
      <c r="G201" s="212">
        <v>140049000</v>
      </c>
      <c r="H201" s="212">
        <v>140049000</v>
      </c>
      <c r="I201" s="472"/>
      <c r="J201" s="473"/>
    </row>
    <row r="202" spans="1:10">
      <c r="A202" s="208" t="s">
        <v>42</v>
      </c>
      <c r="B202" s="210" t="s">
        <v>414</v>
      </c>
      <c r="C202" s="210" t="s">
        <v>517</v>
      </c>
      <c r="D202" s="210" t="s">
        <v>518</v>
      </c>
      <c r="E202" s="210" t="s">
        <v>519</v>
      </c>
      <c r="F202" s="210" t="s">
        <v>520</v>
      </c>
      <c r="G202" s="209">
        <v>48753900</v>
      </c>
      <c r="H202" s="209">
        <v>48753900</v>
      </c>
      <c r="I202" s="207"/>
      <c r="J202" s="97"/>
    </row>
    <row r="203" spans="1:10">
      <c r="A203" s="208" t="s">
        <v>42</v>
      </c>
      <c r="B203" s="210" t="s">
        <v>414</v>
      </c>
      <c r="C203" s="210" t="s">
        <v>517</v>
      </c>
      <c r="D203" s="210" t="s">
        <v>518</v>
      </c>
      <c r="E203" s="210" t="s">
        <v>521</v>
      </c>
      <c r="F203" s="210" t="s">
        <v>522</v>
      </c>
      <c r="G203" s="209">
        <v>91295100</v>
      </c>
      <c r="H203" s="209">
        <v>91295100</v>
      </c>
      <c r="I203" s="207"/>
      <c r="J203" s="97"/>
    </row>
    <row r="204" spans="1:10" s="216" customFormat="1">
      <c r="A204" s="470" t="s">
        <v>42</v>
      </c>
      <c r="B204" s="471" t="s">
        <v>414</v>
      </c>
      <c r="C204" s="471" t="s">
        <v>523</v>
      </c>
      <c r="D204" s="471" t="s">
        <v>524</v>
      </c>
      <c r="E204" s="471" t="s">
        <v>17</v>
      </c>
      <c r="F204" s="471" t="s">
        <v>17</v>
      </c>
      <c r="G204" s="212">
        <v>145920000</v>
      </c>
      <c r="H204" s="212">
        <v>145920000</v>
      </c>
      <c r="I204" s="472"/>
      <c r="J204" s="473"/>
    </row>
    <row r="205" spans="1:10">
      <c r="A205" s="208" t="s">
        <v>42</v>
      </c>
      <c r="B205" s="210" t="s">
        <v>414</v>
      </c>
      <c r="C205" s="210" t="s">
        <v>523</v>
      </c>
      <c r="D205" s="210" t="s">
        <v>524</v>
      </c>
      <c r="E205" s="210" t="s">
        <v>482</v>
      </c>
      <c r="F205" s="210" t="s">
        <v>485</v>
      </c>
      <c r="G205" s="209">
        <v>2420000</v>
      </c>
      <c r="H205" s="209">
        <v>2420000</v>
      </c>
      <c r="I205" s="207"/>
      <c r="J205" s="97"/>
    </row>
    <row r="206" spans="1:10">
      <c r="A206" s="208" t="s">
        <v>42</v>
      </c>
      <c r="B206" s="210" t="s">
        <v>414</v>
      </c>
      <c r="C206" s="210" t="s">
        <v>523</v>
      </c>
      <c r="D206" s="210" t="s">
        <v>524</v>
      </c>
      <c r="E206" s="210" t="s">
        <v>525</v>
      </c>
      <c r="F206" s="210" t="s">
        <v>526</v>
      </c>
      <c r="G206" s="209">
        <v>143500000</v>
      </c>
      <c r="H206" s="209">
        <v>143500000</v>
      </c>
      <c r="I206" s="207"/>
      <c r="J206" s="97"/>
    </row>
    <row r="207" spans="1:10" s="216" customFormat="1">
      <c r="A207" s="470" t="s">
        <v>42</v>
      </c>
      <c r="B207" s="471" t="s">
        <v>414</v>
      </c>
      <c r="C207" s="471" t="s">
        <v>523</v>
      </c>
      <c r="D207" s="471" t="s">
        <v>527</v>
      </c>
      <c r="E207" s="471" t="s">
        <v>17</v>
      </c>
      <c r="F207" s="471" t="s">
        <v>17</v>
      </c>
      <c r="G207" s="212">
        <v>181274000</v>
      </c>
      <c r="H207" s="212">
        <v>181274000</v>
      </c>
      <c r="I207" s="472"/>
      <c r="J207" s="473"/>
    </row>
    <row r="208" spans="1:10">
      <c r="A208" s="208" t="s">
        <v>42</v>
      </c>
      <c r="B208" s="210" t="s">
        <v>414</v>
      </c>
      <c r="C208" s="210" t="s">
        <v>523</v>
      </c>
      <c r="D208" s="210" t="s">
        <v>527</v>
      </c>
      <c r="E208" s="210" t="s">
        <v>445</v>
      </c>
      <c r="F208" s="210" t="s">
        <v>479</v>
      </c>
      <c r="G208" s="209">
        <v>47000000</v>
      </c>
      <c r="H208" s="209">
        <v>47000000</v>
      </c>
      <c r="I208" s="207"/>
      <c r="J208" s="97"/>
    </row>
    <row r="209" spans="1:10">
      <c r="A209" s="208" t="s">
        <v>42</v>
      </c>
      <c r="B209" s="210" t="s">
        <v>414</v>
      </c>
      <c r="C209" s="210" t="s">
        <v>523</v>
      </c>
      <c r="D209" s="210" t="s">
        <v>527</v>
      </c>
      <c r="E209" s="210" t="s">
        <v>447</v>
      </c>
      <c r="F209" s="210" t="s">
        <v>516</v>
      </c>
      <c r="G209" s="209">
        <v>11073000</v>
      </c>
      <c r="H209" s="209">
        <v>11073000</v>
      </c>
      <c r="I209" s="207"/>
      <c r="J209" s="97"/>
    </row>
    <row r="210" spans="1:10">
      <c r="A210" s="208" t="s">
        <v>42</v>
      </c>
      <c r="B210" s="210" t="s">
        <v>414</v>
      </c>
      <c r="C210" s="210" t="s">
        <v>523</v>
      </c>
      <c r="D210" s="210" t="s">
        <v>527</v>
      </c>
      <c r="E210" s="210" t="s">
        <v>447</v>
      </c>
      <c r="F210" s="210" t="s">
        <v>449</v>
      </c>
      <c r="G210" s="209">
        <v>123201000</v>
      </c>
      <c r="H210" s="209">
        <v>123201000</v>
      </c>
      <c r="I210" s="207"/>
      <c r="J210" s="97"/>
    </row>
    <row r="211" spans="1:10" s="216" customFormat="1">
      <c r="A211" s="470" t="s">
        <v>42</v>
      </c>
      <c r="B211" s="471" t="s">
        <v>414</v>
      </c>
      <c r="C211" s="471" t="s">
        <v>528</v>
      </c>
      <c r="D211" s="471" t="s">
        <v>529</v>
      </c>
      <c r="E211" s="471" t="s">
        <v>17</v>
      </c>
      <c r="F211" s="471" t="s">
        <v>17</v>
      </c>
      <c r="G211" s="212">
        <v>326399000</v>
      </c>
      <c r="H211" s="212">
        <v>326399000</v>
      </c>
      <c r="I211" s="472"/>
      <c r="J211" s="473"/>
    </row>
    <row r="212" spans="1:10">
      <c r="A212" s="208" t="s">
        <v>42</v>
      </c>
      <c r="B212" s="210" t="s">
        <v>414</v>
      </c>
      <c r="C212" s="210" t="s">
        <v>528</v>
      </c>
      <c r="D212" s="210" t="s">
        <v>529</v>
      </c>
      <c r="E212" s="210" t="s">
        <v>430</v>
      </c>
      <c r="F212" s="210" t="s">
        <v>431</v>
      </c>
      <c r="G212" s="209">
        <v>3400000</v>
      </c>
      <c r="H212" s="209">
        <v>3400000</v>
      </c>
      <c r="I212" s="207"/>
      <c r="J212" s="97"/>
    </row>
    <row r="213" spans="1:10">
      <c r="A213" s="208" t="s">
        <v>42</v>
      </c>
      <c r="B213" s="210" t="s">
        <v>414</v>
      </c>
      <c r="C213" s="210" t="s">
        <v>528</v>
      </c>
      <c r="D213" s="210" t="s">
        <v>529</v>
      </c>
      <c r="E213" s="210" t="s">
        <v>453</v>
      </c>
      <c r="F213" s="210" t="s">
        <v>454</v>
      </c>
      <c r="G213" s="209">
        <v>117880200</v>
      </c>
      <c r="H213" s="209">
        <v>117880200</v>
      </c>
      <c r="I213" s="207"/>
      <c r="J213" s="97"/>
    </row>
    <row r="214" spans="1:10">
      <c r="A214" s="208" t="s">
        <v>42</v>
      </c>
      <c r="B214" s="210" t="s">
        <v>414</v>
      </c>
      <c r="C214" s="210" t="s">
        <v>528</v>
      </c>
      <c r="D214" s="210" t="s">
        <v>529</v>
      </c>
      <c r="E214" s="210" t="s">
        <v>462</v>
      </c>
      <c r="F214" s="210" t="s">
        <v>463</v>
      </c>
      <c r="G214" s="209">
        <v>205118800</v>
      </c>
      <c r="H214" s="209">
        <v>205118800</v>
      </c>
      <c r="I214" s="207"/>
      <c r="J214" s="97"/>
    </row>
    <row r="215" spans="1:10" s="216" customFormat="1">
      <c r="A215" s="470" t="s">
        <v>42</v>
      </c>
      <c r="B215" s="471" t="s">
        <v>414</v>
      </c>
      <c r="C215" s="471" t="s">
        <v>530</v>
      </c>
      <c r="D215" s="471" t="s">
        <v>531</v>
      </c>
      <c r="E215" s="471" t="s">
        <v>17</v>
      </c>
      <c r="F215" s="471" t="s">
        <v>17</v>
      </c>
      <c r="G215" s="212">
        <v>607286300</v>
      </c>
      <c r="H215" s="212">
        <v>607286300</v>
      </c>
      <c r="I215" s="472"/>
      <c r="J215" s="473"/>
    </row>
    <row r="216" spans="1:10">
      <c r="A216" s="208" t="s">
        <v>42</v>
      </c>
      <c r="B216" s="210" t="s">
        <v>414</v>
      </c>
      <c r="C216" s="210" t="s">
        <v>530</v>
      </c>
      <c r="D216" s="210" t="s">
        <v>531</v>
      </c>
      <c r="E216" s="210" t="s">
        <v>432</v>
      </c>
      <c r="F216" s="210" t="s">
        <v>433</v>
      </c>
      <c r="G216" s="209">
        <v>3931200</v>
      </c>
      <c r="H216" s="209">
        <v>3931200</v>
      </c>
      <c r="I216" s="207"/>
      <c r="J216" s="97"/>
    </row>
    <row r="217" spans="1:10">
      <c r="A217" s="208" t="s">
        <v>42</v>
      </c>
      <c r="B217" s="210" t="s">
        <v>414</v>
      </c>
      <c r="C217" s="210" t="s">
        <v>530</v>
      </c>
      <c r="D217" s="210" t="s">
        <v>531</v>
      </c>
      <c r="E217" s="210" t="s">
        <v>432</v>
      </c>
      <c r="F217" s="210" t="s">
        <v>434</v>
      </c>
      <c r="G217" s="209">
        <v>491400</v>
      </c>
      <c r="H217" s="209">
        <v>491400</v>
      </c>
      <c r="I217" s="207"/>
      <c r="J217" s="97"/>
    </row>
    <row r="218" spans="1:10">
      <c r="A218" s="208" t="s">
        <v>42</v>
      </c>
      <c r="B218" s="210" t="s">
        <v>414</v>
      </c>
      <c r="C218" s="210" t="s">
        <v>530</v>
      </c>
      <c r="D218" s="210" t="s">
        <v>531</v>
      </c>
      <c r="E218" s="210" t="s">
        <v>437</v>
      </c>
      <c r="F218" s="210" t="s">
        <v>438</v>
      </c>
      <c r="G218" s="209">
        <v>34819200</v>
      </c>
      <c r="H218" s="209">
        <v>34819200</v>
      </c>
      <c r="I218" s="207"/>
      <c r="J218" s="97"/>
    </row>
    <row r="219" spans="1:10">
      <c r="A219" s="208" t="s">
        <v>42</v>
      </c>
      <c r="B219" s="210" t="s">
        <v>414</v>
      </c>
      <c r="C219" s="210" t="s">
        <v>530</v>
      </c>
      <c r="D219" s="210" t="s">
        <v>531</v>
      </c>
      <c r="E219" s="210" t="s">
        <v>447</v>
      </c>
      <c r="F219" s="210" t="s">
        <v>516</v>
      </c>
      <c r="G219" s="209">
        <v>1400000</v>
      </c>
      <c r="H219" s="209">
        <v>1400000</v>
      </c>
      <c r="I219" s="207"/>
      <c r="J219" s="97"/>
    </row>
    <row r="220" spans="1:10">
      <c r="A220" s="208" t="s">
        <v>42</v>
      </c>
      <c r="B220" s="210" t="s">
        <v>414</v>
      </c>
      <c r="C220" s="210" t="s">
        <v>530</v>
      </c>
      <c r="D220" s="210" t="s">
        <v>531</v>
      </c>
      <c r="E220" s="210" t="s">
        <v>447</v>
      </c>
      <c r="F220" s="210" t="s">
        <v>449</v>
      </c>
      <c r="G220" s="209">
        <v>16545000</v>
      </c>
      <c r="H220" s="209">
        <v>16545000</v>
      </c>
      <c r="I220" s="207"/>
      <c r="J220" s="97"/>
    </row>
    <row r="221" spans="1:10">
      <c r="A221" s="208" t="s">
        <v>42</v>
      </c>
      <c r="B221" s="210" t="s">
        <v>414</v>
      </c>
      <c r="C221" s="210" t="s">
        <v>530</v>
      </c>
      <c r="D221" s="210" t="s">
        <v>531</v>
      </c>
      <c r="E221" s="210" t="s">
        <v>486</v>
      </c>
      <c r="F221" s="210" t="s">
        <v>532</v>
      </c>
      <c r="G221" s="209">
        <v>133692000</v>
      </c>
      <c r="H221" s="209">
        <v>133692000</v>
      </c>
      <c r="I221" s="207"/>
      <c r="J221" s="97"/>
    </row>
    <row r="222" spans="1:10">
      <c r="A222" s="208" t="s">
        <v>42</v>
      </c>
      <c r="B222" s="210" t="s">
        <v>414</v>
      </c>
      <c r="C222" s="210" t="s">
        <v>530</v>
      </c>
      <c r="D222" s="210" t="s">
        <v>531</v>
      </c>
      <c r="E222" s="210" t="s">
        <v>453</v>
      </c>
      <c r="F222" s="210" t="s">
        <v>455</v>
      </c>
      <c r="G222" s="209">
        <v>8280000</v>
      </c>
      <c r="H222" s="209">
        <v>8280000</v>
      </c>
      <c r="I222" s="207"/>
      <c r="J222" s="97"/>
    </row>
    <row r="223" spans="1:10">
      <c r="A223" s="208" t="s">
        <v>42</v>
      </c>
      <c r="B223" s="210" t="s">
        <v>414</v>
      </c>
      <c r="C223" s="210" t="s">
        <v>530</v>
      </c>
      <c r="D223" s="210" t="s">
        <v>531</v>
      </c>
      <c r="E223" s="210" t="s">
        <v>525</v>
      </c>
      <c r="F223" s="210" t="s">
        <v>526</v>
      </c>
      <c r="G223" s="209">
        <v>403807500</v>
      </c>
      <c r="H223" s="209">
        <v>403807500</v>
      </c>
      <c r="I223" s="207"/>
      <c r="J223" s="97"/>
    </row>
    <row r="224" spans="1:10">
      <c r="A224" s="208" t="s">
        <v>42</v>
      </c>
      <c r="B224" s="210" t="s">
        <v>414</v>
      </c>
      <c r="C224" s="210" t="s">
        <v>530</v>
      </c>
      <c r="D224" s="210" t="s">
        <v>531</v>
      </c>
      <c r="E224" s="210" t="s">
        <v>462</v>
      </c>
      <c r="F224" s="210" t="s">
        <v>533</v>
      </c>
      <c r="G224" s="209">
        <v>4320000</v>
      </c>
      <c r="H224" s="209">
        <v>4320000</v>
      </c>
      <c r="I224" s="207"/>
      <c r="J224" s="97"/>
    </row>
    <row r="225" spans="1:10" s="216" customFormat="1">
      <c r="A225" s="470" t="s">
        <v>42</v>
      </c>
      <c r="B225" s="471" t="s">
        <v>414</v>
      </c>
      <c r="C225" s="471" t="s">
        <v>530</v>
      </c>
      <c r="D225" s="471" t="s">
        <v>534</v>
      </c>
      <c r="E225" s="471" t="s">
        <v>17</v>
      </c>
      <c r="F225" s="471" t="s">
        <v>17</v>
      </c>
      <c r="G225" s="212">
        <v>65000000</v>
      </c>
      <c r="H225" s="212">
        <v>65000000</v>
      </c>
      <c r="I225" s="472"/>
      <c r="J225" s="473"/>
    </row>
    <row r="226" spans="1:10">
      <c r="A226" s="208" t="s">
        <v>42</v>
      </c>
      <c r="B226" s="210" t="s">
        <v>414</v>
      </c>
      <c r="C226" s="210" t="s">
        <v>530</v>
      </c>
      <c r="D226" s="210" t="s">
        <v>534</v>
      </c>
      <c r="E226" s="210" t="s">
        <v>453</v>
      </c>
      <c r="F226" s="210" t="s">
        <v>454</v>
      </c>
      <c r="G226" s="209">
        <v>65000000</v>
      </c>
      <c r="H226" s="209">
        <v>65000000</v>
      </c>
      <c r="I226" s="207"/>
      <c r="J226" s="97"/>
    </row>
    <row r="227" spans="1:10" s="216" customFormat="1">
      <c r="A227" s="470" t="s">
        <v>42</v>
      </c>
      <c r="B227" s="471" t="s">
        <v>414</v>
      </c>
      <c r="C227" s="471" t="s">
        <v>530</v>
      </c>
      <c r="D227" s="471" t="s">
        <v>535</v>
      </c>
      <c r="E227" s="471" t="s">
        <v>17</v>
      </c>
      <c r="F227" s="471" t="s">
        <v>17</v>
      </c>
      <c r="G227" s="212">
        <v>8288988489</v>
      </c>
      <c r="H227" s="212">
        <v>8288988489</v>
      </c>
      <c r="I227" s="472"/>
      <c r="J227" s="473"/>
    </row>
    <row r="228" spans="1:10">
      <c r="A228" s="208" t="s">
        <v>42</v>
      </c>
      <c r="B228" s="210" t="s">
        <v>414</v>
      </c>
      <c r="C228" s="210" t="s">
        <v>530</v>
      </c>
      <c r="D228" s="210" t="s">
        <v>535</v>
      </c>
      <c r="E228" s="210" t="s">
        <v>494</v>
      </c>
      <c r="F228" s="210" t="s">
        <v>495</v>
      </c>
      <c r="G228" s="209">
        <v>8025687047</v>
      </c>
      <c r="H228" s="209">
        <v>8025687047</v>
      </c>
      <c r="I228" s="207"/>
      <c r="J228" s="97"/>
    </row>
    <row r="229" spans="1:10">
      <c r="A229" s="208" t="s">
        <v>42</v>
      </c>
      <c r="B229" s="210" t="s">
        <v>414</v>
      </c>
      <c r="C229" s="210" t="s">
        <v>530</v>
      </c>
      <c r="D229" s="210" t="s">
        <v>535</v>
      </c>
      <c r="E229" s="210" t="s">
        <v>496</v>
      </c>
      <c r="F229" s="210" t="s">
        <v>497</v>
      </c>
      <c r="G229" s="209">
        <v>14035000</v>
      </c>
      <c r="H229" s="209">
        <v>14035000</v>
      </c>
      <c r="I229" s="207"/>
      <c r="J229" s="97"/>
    </row>
    <row r="230" spans="1:10">
      <c r="A230" s="208" t="s">
        <v>42</v>
      </c>
      <c r="B230" s="210" t="s">
        <v>414</v>
      </c>
      <c r="C230" s="210" t="s">
        <v>530</v>
      </c>
      <c r="D230" s="210" t="s">
        <v>535</v>
      </c>
      <c r="E230" s="210" t="s">
        <v>496</v>
      </c>
      <c r="F230" s="210" t="s">
        <v>498</v>
      </c>
      <c r="G230" s="209">
        <v>76842000</v>
      </c>
      <c r="H230" s="209">
        <v>76842000</v>
      </c>
      <c r="I230" s="207"/>
      <c r="J230" s="97"/>
    </row>
    <row r="231" spans="1:10">
      <c r="A231" s="208" t="s">
        <v>42</v>
      </c>
      <c r="B231" s="210" t="s">
        <v>414</v>
      </c>
      <c r="C231" s="210" t="s">
        <v>530</v>
      </c>
      <c r="D231" s="210" t="s">
        <v>535</v>
      </c>
      <c r="E231" s="210" t="s">
        <v>496</v>
      </c>
      <c r="F231" s="210" t="s">
        <v>499</v>
      </c>
      <c r="G231" s="209">
        <v>172424442</v>
      </c>
      <c r="H231" s="209">
        <v>172424442</v>
      </c>
      <c r="I231" s="207"/>
      <c r="J231" s="97"/>
    </row>
    <row r="232" spans="1:10" s="216" customFormat="1">
      <c r="A232" s="470" t="s">
        <v>42</v>
      </c>
      <c r="B232" s="471" t="s">
        <v>414</v>
      </c>
      <c r="C232" s="471" t="s">
        <v>530</v>
      </c>
      <c r="D232" s="471" t="s">
        <v>536</v>
      </c>
      <c r="E232" s="471" t="s">
        <v>17</v>
      </c>
      <c r="F232" s="471" t="s">
        <v>17</v>
      </c>
      <c r="G232" s="212">
        <v>613840000</v>
      </c>
      <c r="H232" s="212">
        <v>613840000</v>
      </c>
      <c r="I232" s="472"/>
      <c r="J232" s="473"/>
    </row>
    <row r="233" spans="1:10">
      <c r="A233" s="208" t="s">
        <v>42</v>
      </c>
      <c r="B233" s="210" t="s">
        <v>414</v>
      </c>
      <c r="C233" s="210" t="s">
        <v>530</v>
      </c>
      <c r="D233" s="210" t="s">
        <v>536</v>
      </c>
      <c r="E233" s="210" t="s">
        <v>492</v>
      </c>
      <c r="F233" s="210" t="s">
        <v>493</v>
      </c>
      <c r="G233" s="209">
        <v>29822077</v>
      </c>
      <c r="H233" s="209">
        <v>29822077</v>
      </c>
      <c r="I233" s="207"/>
      <c r="J233" s="97"/>
    </row>
    <row r="234" spans="1:10">
      <c r="A234" s="208" t="s">
        <v>42</v>
      </c>
      <c r="B234" s="210" t="s">
        <v>414</v>
      </c>
      <c r="C234" s="210" t="s">
        <v>530</v>
      </c>
      <c r="D234" s="210" t="s">
        <v>536</v>
      </c>
      <c r="E234" s="210" t="s">
        <v>494</v>
      </c>
      <c r="F234" s="210" t="s">
        <v>495</v>
      </c>
      <c r="G234" s="209">
        <v>549613717</v>
      </c>
      <c r="H234" s="209">
        <v>549613717</v>
      </c>
      <c r="I234" s="207"/>
      <c r="J234" s="97"/>
    </row>
    <row r="235" spans="1:10">
      <c r="A235" s="208" t="s">
        <v>42</v>
      </c>
      <c r="B235" s="210" t="s">
        <v>414</v>
      </c>
      <c r="C235" s="210" t="s">
        <v>530</v>
      </c>
      <c r="D235" s="210" t="s">
        <v>536</v>
      </c>
      <c r="E235" s="210" t="s">
        <v>496</v>
      </c>
      <c r="F235" s="210" t="s">
        <v>497</v>
      </c>
      <c r="G235" s="209">
        <v>15944294</v>
      </c>
      <c r="H235" s="209">
        <v>15944294</v>
      </c>
      <c r="I235" s="207"/>
      <c r="J235" s="97"/>
    </row>
    <row r="236" spans="1:10">
      <c r="A236" s="208" t="s">
        <v>42</v>
      </c>
      <c r="B236" s="210" t="s">
        <v>414</v>
      </c>
      <c r="C236" s="210" t="s">
        <v>530</v>
      </c>
      <c r="D236" s="210" t="s">
        <v>536</v>
      </c>
      <c r="E236" s="210" t="s">
        <v>496</v>
      </c>
      <c r="F236" s="210" t="s">
        <v>498</v>
      </c>
      <c r="G236" s="209">
        <v>14103088</v>
      </c>
      <c r="H236" s="209">
        <v>14103088</v>
      </c>
      <c r="I236" s="207"/>
      <c r="J236" s="97"/>
    </row>
    <row r="237" spans="1:10">
      <c r="A237" s="208" t="s">
        <v>42</v>
      </c>
      <c r="B237" s="210" t="s">
        <v>414</v>
      </c>
      <c r="C237" s="210" t="s">
        <v>530</v>
      </c>
      <c r="D237" s="210" t="s">
        <v>536</v>
      </c>
      <c r="E237" s="210" t="s">
        <v>496</v>
      </c>
      <c r="F237" s="210" t="s">
        <v>499</v>
      </c>
      <c r="G237" s="209">
        <v>4356824</v>
      </c>
      <c r="H237" s="209">
        <v>4356824</v>
      </c>
      <c r="I237" s="207"/>
      <c r="J237" s="97"/>
    </row>
    <row r="238" spans="1:10" s="216" customFormat="1">
      <c r="A238" s="470" t="s">
        <v>42</v>
      </c>
      <c r="B238" s="471" t="s">
        <v>414</v>
      </c>
      <c r="C238" s="471" t="s">
        <v>530</v>
      </c>
      <c r="D238" s="471" t="s">
        <v>537</v>
      </c>
      <c r="E238" s="471" t="s">
        <v>17</v>
      </c>
      <c r="F238" s="471" t="s">
        <v>17</v>
      </c>
      <c r="G238" s="212">
        <v>56195192</v>
      </c>
      <c r="H238" s="212">
        <v>56195192</v>
      </c>
      <c r="I238" s="472"/>
      <c r="J238" s="473"/>
    </row>
    <row r="239" spans="1:10">
      <c r="A239" s="208" t="s">
        <v>42</v>
      </c>
      <c r="B239" s="210" t="s">
        <v>414</v>
      </c>
      <c r="C239" s="210" t="s">
        <v>530</v>
      </c>
      <c r="D239" s="210" t="s">
        <v>537</v>
      </c>
      <c r="E239" s="210" t="s">
        <v>420</v>
      </c>
      <c r="F239" s="210" t="s">
        <v>423</v>
      </c>
      <c r="G239" s="209">
        <v>53883824</v>
      </c>
      <c r="H239" s="209">
        <v>53883824</v>
      </c>
      <c r="I239" s="207"/>
      <c r="J239" s="97"/>
    </row>
    <row r="240" spans="1:10">
      <c r="A240" s="208" t="s">
        <v>42</v>
      </c>
      <c r="B240" s="210" t="s">
        <v>414</v>
      </c>
      <c r="C240" s="210" t="s">
        <v>530</v>
      </c>
      <c r="D240" s="210" t="s">
        <v>537</v>
      </c>
      <c r="E240" s="210" t="s">
        <v>442</v>
      </c>
      <c r="F240" s="210" t="s">
        <v>443</v>
      </c>
      <c r="G240" s="209">
        <v>2311368</v>
      </c>
      <c r="H240" s="209">
        <v>2311368</v>
      </c>
      <c r="I240" s="207"/>
      <c r="J240" s="97"/>
    </row>
    <row r="241" spans="1:10" s="216" customFormat="1">
      <c r="A241" s="470" t="s">
        <v>42</v>
      </c>
      <c r="B241" s="471" t="s">
        <v>414</v>
      </c>
      <c r="C241" s="471" t="s">
        <v>538</v>
      </c>
      <c r="D241" s="471" t="s">
        <v>539</v>
      </c>
      <c r="E241" s="471" t="s">
        <v>17</v>
      </c>
      <c r="F241" s="471" t="s">
        <v>17</v>
      </c>
      <c r="G241" s="212">
        <v>20030283345</v>
      </c>
      <c r="H241" s="212">
        <v>20030283345</v>
      </c>
      <c r="I241" s="472"/>
      <c r="J241" s="473"/>
    </row>
    <row r="242" spans="1:10">
      <c r="A242" s="208" t="s">
        <v>42</v>
      </c>
      <c r="B242" s="210" t="s">
        <v>414</v>
      </c>
      <c r="C242" s="210" t="s">
        <v>538</v>
      </c>
      <c r="D242" s="210" t="s">
        <v>539</v>
      </c>
      <c r="E242" s="210" t="s">
        <v>418</v>
      </c>
      <c r="F242" s="210" t="s">
        <v>419</v>
      </c>
      <c r="G242" s="209">
        <v>2674691091</v>
      </c>
      <c r="H242" s="209">
        <v>2674691091</v>
      </c>
      <c r="I242" s="207"/>
      <c r="J242" s="97"/>
    </row>
    <row r="243" spans="1:10">
      <c r="A243" s="208" t="s">
        <v>42</v>
      </c>
      <c r="B243" s="210" t="s">
        <v>414</v>
      </c>
      <c r="C243" s="210" t="s">
        <v>538</v>
      </c>
      <c r="D243" s="210" t="s">
        <v>539</v>
      </c>
      <c r="E243" s="210" t="s">
        <v>501</v>
      </c>
      <c r="F243" s="210" t="s">
        <v>502</v>
      </c>
      <c r="G243" s="209">
        <v>183380000</v>
      </c>
      <c r="H243" s="209">
        <v>183380000</v>
      </c>
      <c r="I243" s="207"/>
      <c r="J243" s="97"/>
    </row>
    <row r="244" spans="1:10">
      <c r="A244" s="208" t="s">
        <v>42</v>
      </c>
      <c r="B244" s="210" t="s">
        <v>414</v>
      </c>
      <c r="C244" s="210" t="s">
        <v>538</v>
      </c>
      <c r="D244" s="210" t="s">
        <v>539</v>
      </c>
      <c r="E244" s="210" t="s">
        <v>420</v>
      </c>
      <c r="F244" s="210" t="s">
        <v>421</v>
      </c>
      <c r="G244" s="209">
        <v>60357690</v>
      </c>
      <c r="H244" s="209">
        <v>60357690</v>
      </c>
      <c r="I244" s="207"/>
      <c r="J244" s="97"/>
    </row>
    <row r="245" spans="1:10">
      <c r="A245" s="208" t="s">
        <v>42</v>
      </c>
      <c r="B245" s="210" t="s">
        <v>414</v>
      </c>
      <c r="C245" s="210" t="s">
        <v>538</v>
      </c>
      <c r="D245" s="210" t="s">
        <v>539</v>
      </c>
      <c r="E245" s="210" t="s">
        <v>420</v>
      </c>
      <c r="F245" s="210" t="s">
        <v>422</v>
      </c>
      <c r="G245" s="209">
        <v>321282000</v>
      </c>
      <c r="H245" s="209">
        <v>321282000</v>
      </c>
      <c r="I245" s="207"/>
      <c r="J245" s="97"/>
    </row>
    <row r="246" spans="1:10">
      <c r="A246" s="208" t="s">
        <v>42</v>
      </c>
      <c r="B246" s="210" t="s">
        <v>414</v>
      </c>
      <c r="C246" s="210" t="s">
        <v>538</v>
      </c>
      <c r="D246" s="210" t="s">
        <v>539</v>
      </c>
      <c r="E246" s="210" t="s">
        <v>420</v>
      </c>
      <c r="F246" s="210" t="s">
        <v>423</v>
      </c>
      <c r="G246" s="209">
        <v>336478962</v>
      </c>
      <c r="H246" s="209">
        <v>336478962</v>
      </c>
      <c r="I246" s="207"/>
      <c r="J246" s="97"/>
    </row>
    <row r="247" spans="1:10">
      <c r="A247" s="208" t="s">
        <v>42</v>
      </c>
      <c r="B247" s="210" t="s">
        <v>414</v>
      </c>
      <c r="C247" s="210" t="s">
        <v>538</v>
      </c>
      <c r="D247" s="210" t="s">
        <v>539</v>
      </c>
      <c r="E247" s="210" t="s">
        <v>420</v>
      </c>
      <c r="F247" s="210" t="s">
        <v>540</v>
      </c>
      <c r="G247" s="209">
        <v>322920000</v>
      </c>
      <c r="H247" s="209">
        <v>322920000</v>
      </c>
      <c r="I247" s="207"/>
      <c r="J247" s="97"/>
    </row>
    <row r="248" spans="1:10">
      <c r="A248" s="208" t="s">
        <v>42</v>
      </c>
      <c r="B248" s="210" t="s">
        <v>414</v>
      </c>
      <c r="C248" s="210" t="s">
        <v>538</v>
      </c>
      <c r="D248" s="210" t="s">
        <v>539</v>
      </c>
      <c r="E248" s="210" t="s">
        <v>420</v>
      </c>
      <c r="F248" s="210" t="s">
        <v>424</v>
      </c>
      <c r="G248" s="209">
        <v>4914000</v>
      </c>
      <c r="H248" s="209">
        <v>4914000</v>
      </c>
      <c r="I248" s="207"/>
      <c r="J248" s="97"/>
    </row>
    <row r="249" spans="1:10">
      <c r="A249" s="208" t="s">
        <v>42</v>
      </c>
      <c r="B249" s="210" t="s">
        <v>414</v>
      </c>
      <c r="C249" s="210" t="s">
        <v>538</v>
      </c>
      <c r="D249" s="210" t="s">
        <v>539</v>
      </c>
      <c r="E249" s="210" t="s">
        <v>420</v>
      </c>
      <c r="F249" s="210" t="s">
        <v>541</v>
      </c>
      <c r="G249" s="209">
        <v>14257620</v>
      </c>
      <c r="H249" s="209">
        <v>14257620</v>
      </c>
      <c r="I249" s="207"/>
      <c r="J249" s="97"/>
    </row>
    <row r="250" spans="1:10">
      <c r="A250" s="208" t="s">
        <v>42</v>
      </c>
      <c r="B250" s="210" t="s">
        <v>414</v>
      </c>
      <c r="C250" s="210" t="s">
        <v>538</v>
      </c>
      <c r="D250" s="210" t="s">
        <v>539</v>
      </c>
      <c r="E250" s="210" t="s">
        <v>420</v>
      </c>
      <c r="F250" s="210" t="s">
        <v>542</v>
      </c>
      <c r="G250" s="209">
        <v>20343960</v>
      </c>
      <c r="H250" s="209">
        <v>20343960</v>
      </c>
      <c r="I250" s="207"/>
      <c r="J250" s="97"/>
    </row>
    <row r="251" spans="1:10">
      <c r="A251" s="208" t="s">
        <v>42</v>
      </c>
      <c r="B251" s="210" t="s">
        <v>414</v>
      </c>
      <c r="C251" s="210" t="s">
        <v>538</v>
      </c>
      <c r="D251" s="210" t="s">
        <v>539</v>
      </c>
      <c r="E251" s="210" t="s">
        <v>420</v>
      </c>
      <c r="F251" s="210" t="s">
        <v>426</v>
      </c>
      <c r="G251" s="209">
        <v>678107430</v>
      </c>
      <c r="H251" s="209">
        <v>678107430</v>
      </c>
      <c r="I251" s="207"/>
      <c r="J251" s="97"/>
    </row>
    <row r="252" spans="1:10">
      <c r="A252" s="208" t="s">
        <v>42</v>
      </c>
      <c r="B252" s="210" t="s">
        <v>414</v>
      </c>
      <c r="C252" s="210" t="s">
        <v>538</v>
      </c>
      <c r="D252" s="210" t="s">
        <v>539</v>
      </c>
      <c r="E252" s="210" t="s">
        <v>420</v>
      </c>
      <c r="F252" s="210" t="s">
        <v>543</v>
      </c>
      <c r="G252" s="209">
        <v>169884000</v>
      </c>
      <c r="H252" s="209">
        <v>169884000</v>
      </c>
      <c r="I252" s="207"/>
      <c r="J252" s="97"/>
    </row>
    <row r="253" spans="1:10">
      <c r="A253" s="208" t="s">
        <v>42</v>
      </c>
      <c r="B253" s="210" t="s">
        <v>414</v>
      </c>
      <c r="C253" s="210" t="s">
        <v>538</v>
      </c>
      <c r="D253" s="210" t="s">
        <v>539</v>
      </c>
      <c r="E253" s="210" t="s">
        <v>427</v>
      </c>
      <c r="F253" s="210" t="s">
        <v>428</v>
      </c>
      <c r="G253" s="209">
        <v>325014211</v>
      </c>
      <c r="H253" s="209">
        <v>325014211</v>
      </c>
      <c r="I253" s="207"/>
      <c r="J253" s="97"/>
    </row>
    <row r="254" spans="1:10">
      <c r="A254" s="208" t="s">
        <v>42</v>
      </c>
      <c r="B254" s="210" t="s">
        <v>414</v>
      </c>
      <c r="C254" s="210" t="s">
        <v>538</v>
      </c>
      <c r="D254" s="210" t="s">
        <v>539</v>
      </c>
      <c r="E254" s="210" t="s">
        <v>427</v>
      </c>
      <c r="F254" s="210" t="s">
        <v>429</v>
      </c>
      <c r="G254" s="209">
        <v>319602000</v>
      </c>
      <c r="H254" s="209">
        <v>319602000</v>
      </c>
      <c r="I254" s="207"/>
      <c r="J254" s="97"/>
    </row>
    <row r="255" spans="1:10">
      <c r="A255" s="208" t="s">
        <v>42</v>
      </c>
      <c r="B255" s="210" t="s">
        <v>414</v>
      </c>
      <c r="C255" s="210" t="s">
        <v>538</v>
      </c>
      <c r="D255" s="210" t="s">
        <v>539</v>
      </c>
      <c r="E255" s="210" t="s">
        <v>430</v>
      </c>
      <c r="F255" s="210" t="s">
        <v>431</v>
      </c>
      <c r="G255" s="209">
        <v>134600000</v>
      </c>
      <c r="H255" s="209">
        <v>134600000</v>
      </c>
      <c r="I255" s="207"/>
      <c r="J255" s="97"/>
    </row>
    <row r="256" spans="1:10">
      <c r="A256" s="208" t="s">
        <v>42</v>
      </c>
      <c r="B256" s="210" t="s">
        <v>414</v>
      </c>
      <c r="C256" s="210" t="s">
        <v>538</v>
      </c>
      <c r="D256" s="210" t="s">
        <v>539</v>
      </c>
      <c r="E256" s="210" t="s">
        <v>432</v>
      </c>
      <c r="F256" s="210" t="s">
        <v>433</v>
      </c>
      <c r="G256" s="209">
        <v>508230471</v>
      </c>
      <c r="H256" s="209">
        <v>508230471</v>
      </c>
      <c r="I256" s="207"/>
      <c r="J256" s="97"/>
    </row>
    <row r="257" spans="1:10">
      <c r="A257" s="208" t="s">
        <v>42</v>
      </c>
      <c r="B257" s="210" t="s">
        <v>414</v>
      </c>
      <c r="C257" s="210" t="s">
        <v>538</v>
      </c>
      <c r="D257" s="210" t="s">
        <v>539</v>
      </c>
      <c r="E257" s="210" t="s">
        <v>432</v>
      </c>
      <c r="F257" s="210" t="s">
        <v>434</v>
      </c>
      <c r="G257" s="209">
        <v>98453207</v>
      </c>
      <c r="H257" s="209">
        <v>98453207</v>
      </c>
      <c r="I257" s="207"/>
      <c r="J257" s="97"/>
    </row>
    <row r="258" spans="1:10">
      <c r="A258" s="208" t="s">
        <v>42</v>
      </c>
      <c r="B258" s="210" t="s">
        <v>414</v>
      </c>
      <c r="C258" s="210" t="s">
        <v>538</v>
      </c>
      <c r="D258" s="210" t="s">
        <v>539</v>
      </c>
      <c r="E258" s="210" t="s">
        <v>432</v>
      </c>
      <c r="F258" s="210" t="s">
        <v>435</v>
      </c>
      <c r="G258" s="209">
        <v>19347588</v>
      </c>
      <c r="H258" s="209">
        <v>19347588</v>
      </c>
      <c r="I258" s="207"/>
      <c r="J258" s="97"/>
    </row>
    <row r="259" spans="1:10">
      <c r="A259" s="208" t="s">
        <v>42</v>
      </c>
      <c r="B259" s="210" t="s">
        <v>414</v>
      </c>
      <c r="C259" s="210" t="s">
        <v>538</v>
      </c>
      <c r="D259" s="210" t="s">
        <v>539</v>
      </c>
      <c r="E259" s="210" t="s">
        <v>432</v>
      </c>
      <c r="F259" s="210" t="s">
        <v>475</v>
      </c>
      <c r="G259" s="209">
        <v>1433000</v>
      </c>
      <c r="H259" s="209">
        <v>1433000</v>
      </c>
      <c r="I259" s="207"/>
      <c r="J259" s="97"/>
    </row>
    <row r="260" spans="1:10">
      <c r="A260" s="208" t="s">
        <v>42</v>
      </c>
      <c r="B260" s="210" t="s">
        <v>414</v>
      </c>
      <c r="C260" s="210" t="s">
        <v>538</v>
      </c>
      <c r="D260" s="210" t="s">
        <v>539</v>
      </c>
      <c r="E260" s="210" t="s">
        <v>432</v>
      </c>
      <c r="F260" s="210" t="s">
        <v>436</v>
      </c>
      <c r="G260" s="209">
        <v>14538108</v>
      </c>
      <c r="H260" s="209">
        <v>14538108</v>
      </c>
      <c r="I260" s="207"/>
      <c r="J260" s="97"/>
    </row>
    <row r="261" spans="1:10">
      <c r="A261" s="208" t="s">
        <v>42</v>
      </c>
      <c r="B261" s="210" t="s">
        <v>414</v>
      </c>
      <c r="C261" s="210" t="s">
        <v>538</v>
      </c>
      <c r="D261" s="210" t="s">
        <v>539</v>
      </c>
      <c r="E261" s="210" t="s">
        <v>437</v>
      </c>
      <c r="F261" s="210" t="s">
        <v>438</v>
      </c>
      <c r="G261" s="209">
        <v>680453280</v>
      </c>
      <c r="H261" s="209">
        <v>680453280</v>
      </c>
      <c r="I261" s="207"/>
      <c r="J261" s="97"/>
    </row>
    <row r="262" spans="1:10">
      <c r="A262" s="208" t="s">
        <v>42</v>
      </c>
      <c r="B262" s="210" t="s">
        <v>414</v>
      </c>
      <c r="C262" s="210" t="s">
        <v>538</v>
      </c>
      <c r="D262" s="210" t="s">
        <v>539</v>
      </c>
      <c r="E262" s="210" t="s">
        <v>437</v>
      </c>
      <c r="F262" s="210" t="s">
        <v>439</v>
      </c>
      <c r="G262" s="209">
        <v>365339520</v>
      </c>
      <c r="H262" s="209">
        <v>365339520</v>
      </c>
      <c r="I262" s="207"/>
      <c r="J262" s="97"/>
    </row>
    <row r="263" spans="1:10">
      <c r="A263" s="208" t="s">
        <v>42</v>
      </c>
      <c r="B263" s="210" t="s">
        <v>414</v>
      </c>
      <c r="C263" s="210" t="s">
        <v>538</v>
      </c>
      <c r="D263" s="210" t="s">
        <v>539</v>
      </c>
      <c r="E263" s="210" t="s">
        <v>440</v>
      </c>
      <c r="F263" s="210" t="s">
        <v>544</v>
      </c>
      <c r="G263" s="209">
        <v>22289151</v>
      </c>
      <c r="H263" s="209">
        <v>22289151</v>
      </c>
      <c r="I263" s="207"/>
      <c r="J263" s="97"/>
    </row>
    <row r="264" spans="1:10">
      <c r="A264" s="208" t="s">
        <v>42</v>
      </c>
      <c r="B264" s="210" t="s">
        <v>414</v>
      </c>
      <c r="C264" s="210" t="s">
        <v>538</v>
      </c>
      <c r="D264" s="210" t="s">
        <v>539</v>
      </c>
      <c r="E264" s="210" t="s">
        <v>440</v>
      </c>
      <c r="F264" s="210" t="s">
        <v>476</v>
      </c>
      <c r="G264" s="209">
        <v>17241500</v>
      </c>
      <c r="H264" s="209">
        <v>17241500</v>
      </c>
      <c r="I264" s="207"/>
      <c r="J264" s="97"/>
    </row>
    <row r="265" spans="1:10">
      <c r="A265" s="208" t="s">
        <v>42</v>
      </c>
      <c r="B265" s="210" t="s">
        <v>414</v>
      </c>
      <c r="C265" s="210" t="s">
        <v>538</v>
      </c>
      <c r="D265" s="210" t="s">
        <v>539</v>
      </c>
      <c r="E265" s="210" t="s">
        <v>458</v>
      </c>
      <c r="F265" s="210" t="s">
        <v>459</v>
      </c>
      <c r="G265" s="209">
        <v>72541531</v>
      </c>
      <c r="H265" s="209">
        <v>72541531</v>
      </c>
      <c r="I265" s="207"/>
      <c r="J265" s="97"/>
    </row>
    <row r="266" spans="1:10">
      <c r="A266" s="208" t="s">
        <v>42</v>
      </c>
      <c r="B266" s="210" t="s">
        <v>414</v>
      </c>
      <c r="C266" s="210" t="s">
        <v>538</v>
      </c>
      <c r="D266" s="210" t="s">
        <v>539</v>
      </c>
      <c r="E266" s="210" t="s">
        <v>458</v>
      </c>
      <c r="F266" s="210" t="s">
        <v>511</v>
      </c>
      <c r="G266" s="209">
        <v>10920396</v>
      </c>
      <c r="H266" s="209">
        <v>10920396</v>
      </c>
      <c r="I266" s="207"/>
      <c r="J266" s="97"/>
    </row>
    <row r="267" spans="1:10">
      <c r="A267" s="208" t="s">
        <v>42</v>
      </c>
      <c r="B267" s="210" t="s">
        <v>414</v>
      </c>
      <c r="C267" s="210" t="s">
        <v>538</v>
      </c>
      <c r="D267" s="210" t="s">
        <v>539</v>
      </c>
      <c r="E267" s="210" t="s">
        <v>458</v>
      </c>
      <c r="F267" s="210" t="s">
        <v>477</v>
      </c>
      <c r="G267" s="209">
        <v>2880000</v>
      </c>
      <c r="H267" s="209">
        <v>2880000</v>
      </c>
      <c r="I267" s="207"/>
      <c r="J267" s="97"/>
    </row>
    <row r="268" spans="1:10">
      <c r="A268" s="208" t="s">
        <v>42</v>
      </c>
      <c r="B268" s="210" t="s">
        <v>414</v>
      </c>
      <c r="C268" s="210" t="s">
        <v>538</v>
      </c>
      <c r="D268" s="210" t="s">
        <v>539</v>
      </c>
      <c r="E268" s="210" t="s">
        <v>458</v>
      </c>
      <c r="F268" s="210" t="s">
        <v>545</v>
      </c>
      <c r="G268" s="209">
        <v>13309780</v>
      </c>
      <c r="H268" s="209">
        <v>13309780</v>
      </c>
      <c r="I268" s="207"/>
      <c r="J268" s="97"/>
    </row>
    <row r="269" spans="1:10">
      <c r="A269" s="208" t="s">
        <v>42</v>
      </c>
      <c r="B269" s="210" t="s">
        <v>414</v>
      </c>
      <c r="C269" s="210" t="s">
        <v>538</v>
      </c>
      <c r="D269" s="210" t="s">
        <v>539</v>
      </c>
      <c r="E269" s="210" t="s">
        <v>442</v>
      </c>
      <c r="F269" s="210" t="s">
        <v>443</v>
      </c>
      <c r="G269" s="209">
        <v>364816844</v>
      </c>
      <c r="H269" s="209">
        <v>364816844</v>
      </c>
      <c r="I269" s="207"/>
      <c r="J269" s="97"/>
    </row>
    <row r="270" spans="1:10">
      <c r="A270" s="208" t="s">
        <v>42</v>
      </c>
      <c r="B270" s="210" t="s">
        <v>414</v>
      </c>
      <c r="C270" s="210" t="s">
        <v>538</v>
      </c>
      <c r="D270" s="210" t="s">
        <v>539</v>
      </c>
      <c r="E270" s="210" t="s">
        <v>442</v>
      </c>
      <c r="F270" s="210" t="s">
        <v>444</v>
      </c>
      <c r="G270" s="209">
        <v>160352000</v>
      </c>
      <c r="H270" s="209">
        <v>160352000</v>
      </c>
      <c r="I270" s="207"/>
      <c r="J270" s="97"/>
    </row>
    <row r="271" spans="1:10">
      <c r="A271" s="208" t="s">
        <v>42</v>
      </c>
      <c r="B271" s="210" t="s">
        <v>414</v>
      </c>
      <c r="C271" s="210" t="s">
        <v>538</v>
      </c>
      <c r="D271" s="210" t="s">
        <v>539</v>
      </c>
      <c r="E271" s="210" t="s">
        <v>442</v>
      </c>
      <c r="F271" s="210" t="s">
        <v>478</v>
      </c>
      <c r="G271" s="209">
        <v>19750000</v>
      </c>
      <c r="H271" s="209">
        <v>19750000</v>
      </c>
      <c r="I271" s="207"/>
      <c r="J271" s="97"/>
    </row>
    <row r="272" spans="1:10">
      <c r="A272" s="208" t="s">
        <v>42</v>
      </c>
      <c r="B272" s="210" t="s">
        <v>414</v>
      </c>
      <c r="C272" s="210" t="s">
        <v>538</v>
      </c>
      <c r="D272" s="210" t="s">
        <v>539</v>
      </c>
      <c r="E272" s="210" t="s">
        <v>445</v>
      </c>
      <c r="F272" s="210" t="s">
        <v>503</v>
      </c>
      <c r="G272" s="209">
        <v>1058761</v>
      </c>
      <c r="H272" s="209">
        <v>1058761</v>
      </c>
      <c r="I272" s="207"/>
      <c r="J272" s="97"/>
    </row>
    <row r="273" spans="1:10">
      <c r="A273" s="208" t="s">
        <v>42</v>
      </c>
      <c r="B273" s="210" t="s">
        <v>414</v>
      </c>
      <c r="C273" s="210" t="s">
        <v>538</v>
      </c>
      <c r="D273" s="210" t="s">
        <v>539</v>
      </c>
      <c r="E273" s="210" t="s">
        <v>445</v>
      </c>
      <c r="F273" s="210" t="s">
        <v>546</v>
      </c>
      <c r="G273" s="209">
        <v>533191</v>
      </c>
      <c r="H273" s="209">
        <v>533191</v>
      </c>
      <c r="I273" s="207"/>
      <c r="J273" s="97"/>
    </row>
    <row r="274" spans="1:10">
      <c r="A274" s="208" t="s">
        <v>42</v>
      </c>
      <c r="B274" s="210" t="s">
        <v>414</v>
      </c>
      <c r="C274" s="210" t="s">
        <v>538</v>
      </c>
      <c r="D274" s="210" t="s">
        <v>539</v>
      </c>
      <c r="E274" s="210" t="s">
        <v>445</v>
      </c>
      <c r="F274" s="210" t="s">
        <v>446</v>
      </c>
      <c r="G274" s="209">
        <v>36536459</v>
      </c>
      <c r="H274" s="209">
        <v>36536459</v>
      </c>
      <c r="I274" s="207"/>
      <c r="J274" s="97"/>
    </row>
    <row r="275" spans="1:10">
      <c r="A275" s="208" t="s">
        <v>42</v>
      </c>
      <c r="B275" s="210" t="s">
        <v>414</v>
      </c>
      <c r="C275" s="210" t="s">
        <v>538</v>
      </c>
      <c r="D275" s="210" t="s">
        <v>539</v>
      </c>
      <c r="E275" s="210" t="s">
        <v>445</v>
      </c>
      <c r="F275" s="210" t="s">
        <v>479</v>
      </c>
      <c r="G275" s="209">
        <v>46264000</v>
      </c>
      <c r="H275" s="209">
        <v>46264000</v>
      </c>
      <c r="I275" s="207"/>
      <c r="J275" s="97"/>
    </row>
    <row r="276" spans="1:10">
      <c r="A276" s="208" t="s">
        <v>42</v>
      </c>
      <c r="B276" s="210" t="s">
        <v>414</v>
      </c>
      <c r="C276" s="210" t="s">
        <v>538</v>
      </c>
      <c r="D276" s="210" t="s">
        <v>539</v>
      </c>
      <c r="E276" s="210" t="s">
        <v>445</v>
      </c>
      <c r="F276" s="210" t="s">
        <v>480</v>
      </c>
      <c r="G276" s="209">
        <v>34598500</v>
      </c>
      <c r="H276" s="209">
        <v>34598500</v>
      </c>
      <c r="I276" s="207"/>
      <c r="J276" s="97"/>
    </row>
    <row r="277" spans="1:10">
      <c r="A277" s="208" t="s">
        <v>42</v>
      </c>
      <c r="B277" s="210" t="s">
        <v>414</v>
      </c>
      <c r="C277" s="210" t="s">
        <v>538</v>
      </c>
      <c r="D277" s="210" t="s">
        <v>539</v>
      </c>
      <c r="E277" s="210" t="s">
        <v>447</v>
      </c>
      <c r="F277" s="210" t="s">
        <v>516</v>
      </c>
      <c r="G277" s="209">
        <v>9940758</v>
      </c>
      <c r="H277" s="209">
        <v>9940758</v>
      </c>
      <c r="I277" s="207"/>
      <c r="J277" s="97"/>
    </row>
    <row r="278" spans="1:10">
      <c r="A278" s="208" t="s">
        <v>42</v>
      </c>
      <c r="B278" s="210" t="s">
        <v>414</v>
      </c>
      <c r="C278" s="210" t="s">
        <v>538</v>
      </c>
      <c r="D278" s="210" t="s">
        <v>539</v>
      </c>
      <c r="E278" s="210" t="s">
        <v>447</v>
      </c>
      <c r="F278" s="210" t="s">
        <v>449</v>
      </c>
      <c r="G278" s="209">
        <v>188599159</v>
      </c>
      <c r="H278" s="209">
        <v>188599159</v>
      </c>
      <c r="I278" s="207"/>
      <c r="J278" s="97"/>
    </row>
    <row r="279" spans="1:10">
      <c r="A279" s="208" t="s">
        <v>42</v>
      </c>
      <c r="B279" s="210" t="s">
        <v>414</v>
      </c>
      <c r="C279" s="210" t="s">
        <v>538</v>
      </c>
      <c r="D279" s="210" t="s">
        <v>539</v>
      </c>
      <c r="E279" s="210" t="s">
        <v>450</v>
      </c>
      <c r="F279" s="210" t="s">
        <v>451</v>
      </c>
      <c r="G279" s="209">
        <v>33800000</v>
      </c>
      <c r="H279" s="209">
        <v>33800000</v>
      </c>
      <c r="I279" s="207"/>
      <c r="J279" s="97"/>
    </row>
    <row r="280" spans="1:10">
      <c r="A280" s="208" t="s">
        <v>42</v>
      </c>
      <c r="B280" s="210" t="s">
        <v>414</v>
      </c>
      <c r="C280" s="210" t="s">
        <v>538</v>
      </c>
      <c r="D280" s="210" t="s">
        <v>539</v>
      </c>
      <c r="E280" s="210" t="s">
        <v>450</v>
      </c>
      <c r="F280" s="210" t="s">
        <v>452</v>
      </c>
      <c r="G280" s="209">
        <v>22800000</v>
      </c>
      <c r="H280" s="209">
        <v>22800000</v>
      </c>
      <c r="I280" s="207"/>
      <c r="J280" s="97"/>
    </row>
    <row r="281" spans="1:10">
      <c r="A281" s="208" t="s">
        <v>42</v>
      </c>
      <c r="B281" s="210" t="s">
        <v>414</v>
      </c>
      <c r="C281" s="210" t="s">
        <v>538</v>
      </c>
      <c r="D281" s="210" t="s">
        <v>539</v>
      </c>
      <c r="E281" s="210" t="s">
        <v>450</v>
      </c>
      <c r="F281" s="210" t="s">
        <v>547</v>
      </c>
      <c r="G281" s="209">
        <v>6500000</v>
      </c>
      <c r="H281" s="209">
        <v>6500000</v>
      </c>
      <c r="I281" s="207"/>
      <c r="J281" s="97"/>
    </row>
    <row r="282" spans="1:10">
      <c r="A282" s="208" t="s">
        <v>42</v>
      </c>
      <c r="B282" s="210" t="s">
        <v>414</v>
      </c>
      <c r="C282" s="210" t="s">
        <v>538</v>
      </c>
      <c r="D282" s="210" t="s">
        <v>539</v>
      </c>
      <c r="E282" s="210" t="s">
        <v>482</v>
      </c>
      <c r="F282" s="210" t="s">
        <v>514</v>
      </c>
      <c r="G282" s="209">
        <v>15904000</v>
      </c>
      <c r="H282" s="209">
        <v>15904000</v>
      </c>
      <c r="I282" s="207"/>
      <c r="J282" s="97"/>
    </row>
    <row r="283" spans="1:10">
      <c r="A283" s="208" t="s">
        <v>42</v>
      </c>
      <c r="B283" s="210" t="s">
        <v>414</v>
      </c>
      <c r="C283" s="210" t="s">
        <v>538</v>
      </c>
      <c r="D283" s="210" t="s">
        <v>539</v>
      </c>
      <c r="E283" s="210" t="s">
        <v>482</v>
      </c>
      <c r="F283" s="210" t="s">
        <v>483</v>
      </c>
      <c r="G283" s="209">
        <v>29670000</v>
      </c>
      <c r="H283" s="209">
        <v>29670000</v>
      </c>
      <c r="I283" s="207"/>
      <c r="J283" s="97"/>
    </row>
    <row r="284" spans="1:10">
      <c r="A284" s="208" t="s">
        <v>42</v>
      </c>
      <c r="B284" s="210" t="s">
        <v>414</v>
      </c>
      <c r="C284" s="210" t="s">
        <v>538</v>
      </c>
      <c r="D284" s="210" t="s">
        <v>539</v>
      </c>
      <c r="E284" s="210" t="s">
        <v>482</v>
      </c>
      <c r="F284" s="210" t="s">
        <v>484</v>
      </c>
      <c r="G284" s="209">
        <v>30000000</v>
      </c>
      <c r="H284" s="209">
        <v>30000000</v>
      </c>
      <c r="I284" s="207"/>
      <c r="J284" s="97"/>
    </row>
    <row r="285" spans="1:10">
      <c r="A285" s="208" t="s">
        <v>42</v>
      </c>
      <c r="B285" s="210" t="s">
        <v>414</v>
      </c>
      <c r="C285" s="210" t="s">
        <v>538</v>
      </c>
      <c r="D285" s="210" t="s">
        <v>539</v>
      </c>
      <c r="E285" s="210" t="s">
        <v>482</v>
      </c>
      <c r="F285" s="210" t="s">
        <v>485</v>
      </c>
      <c r="G285" s="209">
        <v>221522629</v>
      </c>
      <c r="H285" s="209">
        <v>221522629</v>
      </c>
      <c r="I285" s="207"/>
      <c r="J285" s="97"/>
    </row>
    <row r="286" spans="1:10">
      <c r="A286" s="208" t="s">
        <v>42</v>
      </c>
      <c r="B286" s="210" t="s">
        <v>414</v>
      </c>
      <c r="C286" s="210" t="s">
        <v>538</v>
      </c>
      <c r="D286" s="210" t="s">
        <v>539</v>
      </c>
      <c r="E286" s="210" t="s">
        <v>486</v>
      </c>
      <c r="F286" s="210" t="s">
        <v>548</v>
      </c>
      <c r="G286" s="209">
        <v>68800000</v>
      </c>
      <c r="H286" s="209">
        <v>68800000</v>
      </c>
      <c r="I286" s="207"/>
      <c r="J286" s="97"/>
    </row>
    <row r="287" spans="1:10">
      <c r="A287" s="208" t="s">
        <v>42</v>
      </c>
      <c r="B287" s="210" t="s">
        <v>414</v>
      </c>
      <c r="C287" s="210" t="s">
        <v>538</v>
      </c>
      <c r="D287" s="210" t="s">
        <v>539</v>
      </c>
      <c r="E287" s="210" t="s">
        <v>486</v>
      </c>
      <c r="F287" s="210" t="s">
        <v>487</v>
      </c>
      <c r="G287" s="209">
        <v>893239000</v>
      </c>
      <c r="H287" s="209">
        <v>893239000</v>
      </c>
      <c r="I287" s="207"/>
      <c r="J287" s="97"/>
    </row>
    <row r="288" spans="1:10">
      <c r="A288" s="208" t="s">
        <v>42</v>
      </c>
      <c r="B288" s="210" t="s">
        <v>414</v>
      </c>
      <c r="C288" s="210" t="s">
        <v>538</v>
      </c>
      <c r="D288" s="210" t="s">
        <v>539</v>
      </c>
      <c r="E288" s="210" t="s">
        <v>486</v>
      </c>
      <c r="F288" s="210" t="s">
        <v>488</v>
      </c>
      <c r="G288" s="209">
        <v>84905000</v>
      </c>
      <c r="H288" s="209">
        <v>84905000</v>
      </c>
      <c r="I288" s="207"/>
      <c r="J288" s="97"/>
    </row>
    <row r="289" spans="1:10">
      <c r="A289" s="208" t="s">
        <v>42</v>
      </c>
      <c r="B289" s="210" t="s">
        <v>414</v>
      </c>
      <c r="C289" s="210" t="s">
        <v>538</v>
      </c>
      <c r="D289" s="210" t="s">
        <v>539</v>
      </c>
      <c r="E289" s="210" t="s">
        <v>486</v>
      </c>
      <c r="F289" s="210" t="s">
        <v>512</v>
      </c>
      <c r="G289" s="209">
        <v>40685000</v>
      </c>
      <c r="H289" s="209">
        <v>40685000</v>
      </c>
      <c r="I289" s="207"/>
      <c r="J289" s="97"/>
    </row>
    <row r="290" spans="1:10">
      <c r="A290" s="208" t="s">
        <v>42</v>
      </c>
      <c r="B290" s="210" t="s">
        <v>414</v>
      </c>
      <c r="C290" s="210" t="s">
        <v>538</v>
      </c>
      <c r="D290" s="210" t="s">
        <v>539</v>
      </c>
      <c r="E290" s="210" t="s">
        <v>486</v>
      </c>
      <c r="F290" s="210" t="s">
        <v>504</v>
      </c>
      <c r="G290" s="209">
        <v>4980000</v>
      </c>
      <c r="H290" s="209">
        <v>4980000</v>
      </c>
      <c r="I290" s="207"/>
      <c r="J290" s="97"/>
    </row>
    <row r="291" spans="1:10">
      <c r="A291" s="208" t="s">
        <v>42</v>
      </c>
      <c r="B291" s="210" t="s">
        <v>414</v>
      </c>
      <c r="C291" s="210" t="s">
        <v>538</v>
      </c>
      <c r="D291" s="210" t="s">
        <v>539</v>
      </c>
      <c r="E291" s="210" t="s">
        <v>486</v>
      </c>
      <c r="F291" s="210" t="s">
        <v>505</v>
      </c>
      <c r="G291" s="209">
        <v>697437000</v>
      </c>
      <c r="H291" s="209">
        <v>697437000</v>
      </c>
      <c r="I291" s="207"/>
      <c r="J291" s="97"/>
    </row>
    <row r="292" spans="1:10">
      <c r="A292" s="208" t="s">
        <v>42</v>
      </c>
      <c r="B292" s="210" t="s">
        <v>414</v>
      </c>
      <c r="C292" s="210" t="s">
        <v>538</v>
      </c>
      <c r="D292" s="210" t="s">
        <v>539</v>
      </c>
      <c r="E292" s="210" t="s">
        <v>460</v>
      </c>
      <c r="F292" s="210" t="s">
        <v>549</v>
      </c>
      <c r="G292" s="209">
        <v>104900000</v>
      </c>
      <c r="H292" s="209">
        <v>104900000</v>
      </c>
      <c r="I292" s="207"/>
      <c r="J292" s="97"/>
    </row>
    <row r="293" spans="1:10">
      <c r="A293" s="208" t="s">
        <v>42</v>
      </c>
      <c r="B293" s="210" t="s">
        <v>414</v>
      </c>
      <c r="C293" s="210" t="s">
        <v>538</v>
      </c>
      <c r="D293" s="210" t="s">
        <v>539</v>
      </c>
      <c r="E293" s="210" t="s">
        <v>460</v>
      </c>
      <c r="F293" s="210" t="s">
        <v>489</v>
      </c>
      <c r="G293" s="209">
        <v>263205000</v>
      </c>
      <c r="H293" s="209">
        <v>263205000</v>
      </c>
      <c r="I293" s="207"/>
      <c r="J293" s="97"/>
    </row>
    <row r="294" spans="1:10">
      <c r="A294" s="208" t="s">
        <v>42</v>
      </c>
      <c r="B294" s="210" t="s">
        <v>414</v>
      </c>
      <c r="C294" s="210" t="s">
        <v>538</v>
      </c>
      <c r="D294" s="210" t="s">
        <v>539</v>
      </c>
      <c r="E294" s="210" t="s">
        <v>460</v>
      </c>
      <c r="F294" s="210" t="s">
        <v>490</v>
      </c>
      <c r="G294" s="209">
        <v>76540000</v>
      </c>
      <c r="H294" s="209">
        <v>76540000</v>
      </c>
      <c r="I294" s="207"/>
      <c r="J294" s="97"/>
    </row>
    <row r="295" spans="1:10">
      <c r="A295" s="208" t="s">
        <v>42</v>
      </c>
      <c r="B295" s="210" t="s">
        <v>414</v>
      </c>
      <c r="C295" s="210" t="s">
        <v>538</v>
      </c>
      <c r="D295" s="210" t="s">
        <v>539</v>
      </c>
      <c r="E295" s="210" t="s">
        <v>460</v>
      </c>
      <c r="F295" s="210" t="s">
        <v>461</v>
      </c>
      <c r="G295" s="209">
        <v>88428000</v>
      </c>
      <c r="H295" s="209">
        <v>88428000</v>
      </c>
      <c r="I295" s="207"/>
      <c r="J295" s="97"/>
    </row>
    <row r="296" spans="1:10">
      <c r="A296" s="208" t="s">
        <v>42</v>
      </c>
      <c r="B296" s="210" t="s">
        <v>414</v>
      </c>
      <c r="C296" s="210" t="s">
        <v>538</v>
      </c>
      <c r="D296" s="210" t="s">
        <v>539</v>
      </c>
      <c r="E296" s="210" t="s">
        <v>453</v>
      </c>
      <c r="F296" s="210" t="s">
        <v>454</v>
      </c>
      <c r="G296" s="209">
        <v>303558850</v>
      </c>
      <c r="H296" s="209">
        <v>303558850</v>
      </c>
      <c r="I296" s="207"/>
      <c r="J296" s="97"/>
    </row>
    <row r="297" spans="1:10">
      <c r="A297" s="208" t="s">
        <v>42</v>
      </c>
      <c r="B297" s="210" t="s">
        <v>414</v>
      </c>
      <c r="C297" s="210" t="s">
        <v>538</v>
      </c>
      <c r="D297" s="210" t="s">
        <v>539</v>
      </c>
      <c r="E297" s="210" t="s">
        <v>453</v>
      </c>
      <c r="F297" s="210" t="s">
        <v>455</v>
      </c>
      <c r="G297" s="209">
        <v>203746091</v>
      </c>
      <c r="H297" s="209">
        <v>203746091</v>
      </c>
      <c r="I297" s="207"/>
      <c r="J297" s="97"/>
    </row>
    <row r="298" spans="1:10">
      <c r="A298" s="208" t="s">
        <v>42</v>
      </c>
      <c r="B298" s="210" t="s">
        <v>414</v>
      </c>
      <c r="C298" s="210" t="s">
        <v>538</v>
      </c>
      <c r="D298" s="210" t="s">
        <v>539</v>
      </c>
      <c r="E298" s="210" t="s">
        <v>550</v>
      </c>
      <c r="F298" s="210" t="s">
        <v>551</v>
      </c>
      <c r="G298" s="209">
        <v>165530000</v>
      </c>
      <c r="H298" s="209">
        <v>165530000</v>
      </c>
      <c r="I298" s="207"/>
      <c r="J298" s="97"/>
    </row>
    <row r="299" spans="1:10">
      <c r="A299" s="208" t="s">
        <v>42</v>
      </c>
      <c r="B299" s="210" t="s">
        <v>414</v>
      </c>
      <c r="C299" s="210" t="s">
        <v>538</v>
      </c>
      <c r="D299" s="210" t="s">
        <v>539</v>
      </c>
      <c r="E299" s="210" t="s">
        <v>525</v>
      </c>
      <c r="F299" s="210" t="s">
        <v>552</v>
      </c>
      <c r="G299" s="209">
        <v>103680000</v>
      </c>
      <c r="H299" s="209">
        <v>103680000</v>
      </c>
      <c r="I299" s="207"/>
      <c r="J299" s="97"/>
    </row>
    <row r="300" spans="1:10">
      <c r="A300" s="208" t="s">
        <v>42</v>
      </c>
      <c r="B300" s="210" t="s">
        <v>414</v>
      </c>
      <c r="C300" s="210" t="s">
        <v>538</v>
      </c>
      <c r="D300" s="210" t="s">
        <v>539</v>
      </c>
      <c r="E300" s="210" t="s">
        <v>525</v>
      </c>
      <c r="F300" s="210" t="s">
        <v>526</v>
      </c>
      <c r="G300" s="209">
        <v>24000000</v>
      </c>
      <c r="H300" s="209">
        <v>24000000</v>
      </c>
      <c r="I300" s="207"/>
      <c r="J300" s="97"/>
    </row>
    <row r="301" spans="1:10">
      <c r="A301" s="208" t="s">
        <v>42</v>
      </c>
      <c r="B301" s="210" t="s">
        <v>414</v>
      </c>
      <c r="C301" s="210" t="s">
        <v>538</v>
      </c>
      <c r="D301" s="210" t="s">
        <v>539</v>
      </c>
      <c r="E301" s="210" t="s">
        <v>519</v>
      </c>
      <c r="F301" s="210" t="s">
        <v>553</v>
      </c>
      <c r="G301" s="209">
        <v>43200000</v>
      </c>
      <c r="H301" s="209">
        <v>43200000</v>
      </c>
      <c r="I301" s="207"/>
      <c r="J301" s="97"/>
    </row>
    <row r="302" spans="1:10">
      <c r="A302" s="208" t="s">
        <v>42</v>
      </c>
      <c r="B302" s="210" t="s">
        <v>414</v>
      </c>
      <c r="C302" s="210" t="s">
        <v>538</v>
      </c>
      <c r="D302" s="210" t="s">
        <v>539</v>
      </c>
      <c r="E302" s="210" t="s">
        <v>462</v>
      </c>
      <c r="F302" s="210" t="s">
        <v>533</v>
      </c>
      <c r="G302" s="209">
        <v>3870000</v>
      </c>
      <c r="H302" s="209">
        <v>3870000</v>
      </c>
      <c r="I302" s="207"/>
      <c r="J302" s="97"/>
    </row>
    <row r="303" spans="1:10">
      <c r="A303" s="208" t="s">
        <v>42</v>
      </c>
      <c r="B303" s="210" t="s">
        <v>414</v>
      </c>
      <c r="C303" s="210" t="s">
        <v>538</v>
      </c>
      <c r="D303" s="210" t="s">
        <v>539</v>
      </c>
      <c r="E303" s="210" t="s">
        <v>462</v>
      </c>
      <c r="F303" s="210" t="s">
        <v>463</v>
      </c>
      <c r="G303" s="209">
        <v>132709166</v>
      </c>
      <c r="H303" s="209">
        <v>132709166</v>
      </c>
      <c r="I303" s="207"/>
      <c r="J303" s="97"/>
    </row>
    <row r="304" spans="1:10">
      <c r="A304" s="208" t="s">
        <v>42</v>
      </c>
      <c r="B304" s="210" t="s">
        <v>414</v>
      </c>
      <c r="C304" s="210" t="s">
        <v>538</v>
      </c>
      <c r="D304" s="210" t="s">
        <v>539</v>
      </c>
      <c r="E304" s="210" t="s">
        <v>507</v>
      </c>
      <c r="F304" s="210" t="s">
        <v>508</v>
      </c>
      <c r="G304" s="209">
        <v>8111413441</v>
      </c>
      <c r="H304" s="209">
        <v>8111413441</v>
      </c>
      <c r="I304" s="207"/>
      <c r="J304" s="97"/>
    </row>
    <row r="305" spans="1:10" s="216" customFormat="1">
      <c r="A305" s="470" t="s">
        <v>42</v>
      </c>
      <c r="B305" s="471" t="s">
        <v>414</v>
      </c>
      <c r="C305" s="471" t="s">
        <v>538</v>
      </c>
      <c r="D305" s="471" t="s">
        <v>554</v>
      </c>
      <c r="E305" s="471" t="s">
        <v>17</v>
      </c>
      <c r="F305" s="471" t="s">
        <v>17</v>
      </c>
      <c r="G305" s="212">
        <f>SUM(G306:G347)</f>
        <v>4929133938</v>
      </c>
      <c r="H305" s="212">
        <v>4939709050</v>
      </c>
      <c r="I305" s="472"/>
      <c r="J305" s="473"/>
    </row>
    <row r="306" spans="1:10">
      <c r="A306" s="208" t="s">
        <v>42</v>
      </c>
      <c r="B306" s="210" t="s">
        <v>414</v>
      </c>
      <c r="C306" s="210" t="s">
        <v>538</v>
      </c>
      <c r="D306" s="210" t="s">
        <v>554</v>
      </c>
      <c r="E306" s="210" t="s">
        <v>418</v>
      </c>
      <c r="F306" s="210" t="s">
        <v>419</v>
      </c>
      <c r="G306" s="209">
        <v>955841796</v>
      </c>
      <c r="H306" s="209">
        <v>154970010</v>
      </c>
      <c r="I306" s="207"/>
      <c r="J306" s="97"/>
    </row>
    <row r="307" spans="1:10">
      <c r="A307" s="208" t="s">
        <v>42</v>
      </c>
      <c r="B307" s="210" t="s">
        <v>414</v>
      </c>
      <c r="C307" s="210" t="s">
        <v>538</v>
      </c>
      <c r="D307" s="210" t="s">
        <v>554</v>
      </c>
      <c r="E307" s="210">
        <v>6050</v>
      </c>
      <c r="F307" s="210">
        <v>6051</v>
      </c>
      <c r="G307" s="209">
        <v>19869000</v>
      </c>
      <c r="H307" s="474"/>
      <c r="I307" s="207"/>
      <c r="J307" s="97"/>
    </row>
    <row r="308" spans="1:10">
      <c r="A308" s="208" t="s">
        <v>42</v>
      </c>
      <c r="B308" s="210" t="s">
        <v>414</v>
      </c>
      <c r="C308" s="210" t="s">
        <v>538</v>
      </c>
      <c r="D308" s="210" t="s">
        <v>554</v>
      </c>
      <c r="E308" s="210" t="s">
        <v>420</v>
      </c>
      <c r="F308" s="210" t="s">
        <v>421</v>
      </c>
      <c r="G308" s="209">
        <v>44939700</v>
      </c>
      <c r="H308" s="209">
        <v>10421190</v>
      </c>
      <c r="I308" s="207"/>
      <c r="J308" s="97"/>
    </row>
    <row r="309" spans="1:10">
      <c r="A309" s="208" t="s">
        <v>42</v>
      </c>
      <c r="B309" s="210" t="s">
        <v>414</v>
      </c>
      <c r="C309" s="210" t="s">
        <v>538</v>
      </c>
      <c r="D309" s="210" t="s">
        <v>554</v>
      </c>
      <c r="E309" s="210" t="s">
        <v>420</v>
      </c>
      <c r="F309" s="210" t="s">
        <v>422</v>
      </c>
      <c r="G309" s="209">
        <v>108108000</v>
      </c>
      <c r="H309" s="209">
        <v>19656000</v>
      </c>
      <c r="I309" s="207"/>
      <c r="J309" s="97"/>
    </row>
    <row r="310" spans="1:10">
      <c r="A310" s="208" t="s">
        <v>42</v>
      </c>
      <c r="B310" s="210" t="s">
        <v>414</v>
      </c>
      <c r="C310" s="210" t="s">
        <v>538</v>
      </c>
      <c r="D310" s="210" t="s">
        <v>554</v>
      </c>
      <c r="E310" s="210" t="s">
        <v>420</v>
      </c>
      <c r="F310" s="210" t="s">
        <v>423</v>
      </c>
      <c r="G310" s="209">
        <v>28313321</v>
      </c>
      <c r="H310" s="209">
        <v>21322239</v>
      </c>
      <c r="I310" s="207"/>
      <c r="J310" s="97"/>
    </row>
    <row r="311" spans="1:10">
      <c r="A311" s="208" t="s">
        <v>42</v>
      </c>
      <c r="B311" s="210" t="s">
        <v>414</v>
      </c>
      <c r="C311" s="210" t="s">
        <v>538</v>
      </c>
      <c r="D311" s="210" t="s">
        <v>554</v>
      </c>
      <c r="E311" s="210" t="s">
        <v>420</v>
      </c>
      <c r="F311" s="210">
        <v>6107</v>
      </c>
      <c r="G311" s="209">
        <v>5616000</v>
      </c>
      <c r="H311" s="474"/>
      <c r="I311" s="207"/>
      <c r="J311" s="97"/>
    </row>
    <row r="312" spans="1:10">
      <c r="A312" s="208" t="s">
        <v>42</v>
      </c>
      <c r="B312" s="210" t="s">
        <v>414</v>
      </c>
      <c r="C312" s="210" t="s">
        <v>538</v>
      </c>
      <c r="D312" s="210" t="s">
        <v>554</v>
      </c>
      <c r="E312" s="210" t="s">
        <v>420</v>
      </c>
      <c r="F312" s="210">
        <v>6113</v>
      </c>
      <c r="G312" s="209">
        <v>468000</v>
      </c>
      <c r="H312" s="474"/>
      <c r="I312" s="207"/>
      <c r="J312" s="97"/>
    </row>
    <row r="313" spans="1:10">
      <c r="A313" s="208" t="s">
        <v>42</v>
      </c>
      <c r="B313" s="210" t="s">
        <v>414</v>
      </c>
      <c r="C313" s="210" t="s">
        <v>538</v>
      </c>
      <c r="D313" s="210" t="s">
        <v>554</v>
      </c>
      <c r="E313" s="210" t="s">
        <v>420</v>
      </c>
      <c r="F313" s="210">
        <v>6115</v>
      </c>
      <c r="G313" s="209">
        <v>6318000</v>
      </c>
      <c r="H313" s="474"/>
      <c r="I313" s="207"/>
      <c r="J313" s="97"/>
    </row>
    <row r="314" spans="1:10">
      <c r="A314" s="208" t="s">
        <v>42</v>
      </c>
      <c r="B314" s="210" t="s">
        <v>414</v>
      </c>
      <c r="C314" s="210" t="s">
        <v>538</v>
      </c>
      <c r="D314" s="210" t="s">
        <v>554</v>
      </c>
      <c r="E314" s="210" t="s">
        <v>420</v>
      </c>
      <c r="F314" s="210">
        <v>6116</v>
      </c>
      <c r="G314" s="209">
        <v>27027000</v>
      </c>
      <c r="H314" s="474"/>
      <c r="I314" s="207"/>
      <c r="J314" s="97"/>
    </row>
    <row r="315" spans="1:10">
      <c r="A315" s="208" t="s">
        <v>42</v>
      </c>
      <c r="B315" s="210" t="s">
        <v>414</v>
      </c>
      <c r="C315" s="210" t="s">
        <v>538</v>
      </c>
      <c r="D315" s="210" t="s">
        <v>554</v>
      </c>
      <c r="E315" s="210" t="s">
        <v>420</v>
      </c>
      <c r="F315" s="210">
        <v>6123</v>
      </c>
      <c r="G315" s="209">
        <v>357973200</v>
      </c>
      <c r="H315" s="474"/>
      <c r="I315" s="207"/>
      <c r="J315" s="97"/>
    </row>
    <row r="316" spans="1:10">
      <c r="A316" s="208" t="s">
        <v>42</v>
      </c>
      <c r="B316" s="210" t="s">
        <v>414</v>
      </c>
      <c r="C316" s="210" t="s">
        <v>538</v>
      </c>
      <c r="D316" s="210" t="s">
        <v>554</v>
      </c>
      <c r="E316" s="210" t="s">
        <v>420</v>
      </c>
      <c r="F316" s="210" t="s">
        <v>426</v>
      </c>
      <c r="G316" s="209">
        <v>41347800</v>
      </c>
      <c r="H316" s="209">
        <v>41347800</v>
      </c>
      <c r="I316" s="207"/>
      <c r="J316" s="97"/>
    </row>
    <row r="317" spans="1:10">
      <c r="A317" s="208" t="s">
        <v>42</v>
      </c>
      <c r="B317" s="210" t="s">
        <v>414</v>
      </c>
      <c r="C317" s="210" t="s">
        <v>538</v>
      </c>
      <c r="D317" s="210" t="s">
        <v>554</v>
      </c>
      <c r="E317" s="210" t="s">
        <v>420</v>
      </c>
      <c r="F317" s="210" t="s">
        <v>543</v>
      </c>
      <c r="G317" s="209">
        <v>91634520</v>
      </c>
      <c r="H317" s="209">
        <v>40996800</v>
      </c>
      <c r="I317" s="207"/>
      <c r="J317" s="97"/>
    </row>
    <row r="318" spans="1:10">
      <c r="A318" s="208" t="s">
        <v>42</v>
      </c>
      <c r="B318" s="210" t="s">
        <v>414</v>
      </c>
      <c r="C318" s="210" t="s">
        <v>538</v>
      </c>
      <c r="D318" s="210" t="s">
        <v>554</v>
      </c>
      <c r="E318" s="210">
        <v>6200</v>
      </c>
      <c r="F318" s="210">
        <v>6249</v>
      </c>
      <c r="G318" s="209">
        <v>178701120</v>
      </c>
      <c r="H318" s="474"/>
      <c r="I318" s="207"/>
      <c r="J318" s="97"/>
    </row>
    <row r="319" spans="1:10">
      <c r="A319" s="208" t="s">
        <v>42</v>
      </c>
      <c r="B319" s="210" t="s">
        <v>414</v>
      </c>
      <c r="C319" s="210" t="s">
        <v>538</v>
      </c>
      <c r="D319" s="210" t="s">
        <v>554</v>
      </c>
      <c r="E319" s="210" t="s">
        <v>430</v>
      </c>
      <c r="F319" s="210" t="s">
        <v>431</v>
      </c>
      <c r="G319" s="209">
        <v>54000000</v>
      </c>
      <c r="H319" s="209">
        <v>8400000</v>
      </c>
      <c r="I319" s="207"/>
      <c r="J319" s="97"/>
    </row>
    <row r="320" spans="1:10">
      <c r="A320" s="208" t="s">
        <v>42</v>
      </c>
      <c r="B320" s="210" t="s">
        <v>414</v>
      </c>
      <c r="C320" s="210" t="s">
        <v>538</v>
      </c>
      <c r="D320" s="210" t="s">
        <v>554</v>
      </c>
      <c r="E320" s="210" t="s">
        <v>432</v>
      </c>
      <c r="F320" s="210" t="s">
        <v>433</v>
      </c>
      <c r="G320" s="209">
        <v>282840351</v>
      </c>
      <c r="H320" s="209">
        <v>31082104</v>
      </c>
      <c r="I320" s="207"/>
      <c r="J320" s="97"/>
    </row>
    <row r="321" spans="1:10">
      <c r="A321" s="208" t="s">
        <v>42</v>
      </c>
      <c r="B321" s="210" t="s">
        <v>414</v>
      </c>
      <c r="C321" s="210" t="s">
        <v>538</v>
      </c>
      <c r="D321" s="210" t="s">
        <v>554</v>
      </c>
      <c r="E321" s="210" t="s">
        <v>432</v>
      </c>
      <c r="F321" s="210" t="s">
        <v>434</v>
      </c>
      <c r="G321" s="209">
        <v>34776432</v>
      </c>
      <c r="H321" s="209">
        <v>5804136</v>
      </c>
      <c r="I321" s="207"/>
      <c r="J321" s="97"/>
    </row>
    <row r="322" spans="1:10">
      <c r="A322" s="208" t="s">
        <v>42</v>
      </c>
      <c r="B322" s="210" t="s">
        <v>414</v>
      </c>
      <c r="C322" s="210" t="s">
        <v>538</v>
      </c>
      <c r="D322" s="210" t="s">
        <v>554</v>
      </c>
      <c r="E322" s="210" t="s">
        <v>432</v>
      </c>
      <c r="F322" s="210" t="s">
        <v>435</v>
      </c>
      <c r="G322" s="209">
        <v>2756520</v>
      </c>
      <c r="H322" s="209">
        <v>2756520</v>
      </c>
      <c r="I322" s="207"/>
      <c r="J322" s="97"/>
    </row>
    <row r="323" spans="1:10">
      <c r="A323" s="208" t="s">
        <v>42</v>
      </c>
      <c r="B323" s="210" t="s">
        <v>414</v>
      </c>
      <c r="C323" s="210" t="s">
        <v>538</v>
      </c>
      <c r="D323" s="210" t="s">
        <v>554</v>
      </c>
      <c r="E323" s="210" t="s">
        <v>432</v>
      </c>
      <c r="F323" s="210">
        <v>6304</v>
      </c>
      <c r="G323" s="209">
        <v>5170416</v>
      </c>
      <c r="H323" s="474"/>
      <c r="I323" s="207"/>
      <c r="J323" s="97"/>
    </row>
    <row r="324" spans="1:10">
      <c r="A324" s="208" t="s">
        <v>42</v>
      </c>
      <c r="B324" s="210" t="s">
        <v>414</v>
      </c>
      <c r="C324" s="210" t="s">
        <v>538</v>
      </c>
      <c r="D324" s="210" t="s">
        <v>554</v>
      </c>
      <c r="E324" s="210" t="s">
        <v>432</v>
      </c>
      <c r="F324" s="210" t="s">
        <v>436</v>
      </c>
      <c r="G324" s="209">
        <v>826956</v>
      </c>
      <c r="H324" s="209">
        <v>826956</v>
      </c>
      <c r="I324" s="207"/>
      <c r="J324" s="97"/>
    </row>
    <row r="325" spans="1:10">
      <c r="A325" s="208" t="s">
        <v>42</v>
      </c>
      <c r="B325" s="210" t="s">
        <v>414</v>
      </c>
      <c r="C325" s="210" t="s">
        <v>538</v>
      </c>
      <c r="D325" s="210" t="s">
        <v>554</v>
      </c>
      <c r="E325" s="210" t="s">
        <v>437</v>
      </c>
      <c r="F325" s="210" t="s">
        <v>438</v>
      </c>
      <c r="G325" s="209">
        <v>465226700</v>
      </c>
      <c r="H325" s="209">
        <v>201052800</v>
      </c>
      <c r="I325" s="207"/>
      <c r="J325" s="97"/>
    </row>
    <row r="326" spans="1:10">
      <c r="A326" s="208" t="s">
        <v>42</v>
      </c>
      <c r="B326" s="210" t="s">
        <v>414</v>
      </c>
      <c r="C326" s="210" t="s">
        <v>538</v>
      </c>
      <c r="D326" s="210" t="s">
        <v>554</v>
      </c>
      <c r="E326" s="210" t="s">
        <v>437</v>
      </c>
      <c r="F326" s="210" t="s">
        <v>439</v>
      </c>
      <c r="G326" s="209">
        <v>133126344</v>
      </c>
      <c r="H326" s="209">
        <v>87048000</v>
      </c>
      <c r="I326" s="207"/>
      <c r="J326" s="97"/>
    </row>
    <row r="327" spans="1:10">
      <c r="A327" s="208" t="s">
        <v>42</v>
      </c>
      <c r="B327" s="210" t="s">
        <v>414</v>
      </c>
      <c r="C327" s="210" t="s">
        <v>538</v>
      </c>
      <c r="D327" s="210" t="s">
        <v>554</v>
      </c>
      <c r="E327" s="210">
        <v>6400</v>
      </c>
      <c r="F327" s="210">
        <v>6404</v>
      </c>
      <c r="G327" s="209">
        <v>68429778</v>
      </c>
      <c r="H327" s="474"/>
      <c r="I327" s="207"/>
      <c r="J327" s="97"/>
    </row>
    <row r="328" spans="1:10">
      <c r="A328" s="208" t="s">
        <v>42</v>
      </c>
      <c r="B328" s="210" t="s">
        <v>414</v>
      </c>
      <c r="C328" s="210" t="s">
        <v>538</v>
      </c>
      <c r="D328" s="210" t="s">
        <v>554</v>
      </c>
      <c r="E328" s="210">
        <v>6500</v>
      </c>
      <c r="F328" s="210">
        <v>6549</v>
      </c>
      <c r="G328" s="209">
        <v>2700000</v>
      </c>
      <c r="H328" s="474"/>
      <c r="I328" s="207"/>
      <c r="J328" s="97"/>
    </row>
    <row r="329" spans="1:10">
      <c r="A329" s="208" t="s">
        <v>42</v>
      </c>
      <c r="B329" s="210" t="s">
        <v>414</v>
      </c>
      <c r="C329" s="210" t="s">
        <v>538</v>
      </c>
      <c r="D329" s="210" t="s">
        <v>554</v>
      </c>
      <c r="E329" s="210" t="s">
        <v>442</v>
      </c>
      <c r="F329" s="210" t="s">
        <v>443</v>
      </c>
      <c r="G329" s="209">
        <v>62841774</v>
      </c>
      <c r="H329" s="209">
        <v>15601872</v>
      </c>
      <c r="I329" s="207"/>
      <c r="J329" s="97"/>
    </row>
    <row r="330" spans="1:10">
      <c r="A330" s="208" t="s">
        <v>42</v>
      </c>
      <c r="B330" s="210" t="s">
        <v>414</v>
      </c>
      <c r="C330" s="210" t="s">
        <v>538</v>
      </c>
      <c r="D330" s="210" t="s">
        <v>554</v>
      </c>
      <c r="E330" s="210" t="s">
        <v>442</v>
      </c>
      <c r="F330" s="210" t="s">
        <v>478</v>
      </c>
      <c r="G330" s="209">
        <v>21610200</v>
      </c>
      <c r="H330" s="209">
        <v>897000</v>
      </c>
      <c r="I330" s="207"/>
      <c r="J330" s="97"/>
    </row>
    <row r="331" spans="1:10">
      <c r="A331" s="208" t="s">
        <v>42</v>
      </c>
      <c r="B331" s="210" t="s">
        <v>414</v>
      </c>
      <c r="C331" s="210" t="s">
        <v>538</v>
      </c>
      <c r="D331" s="210" t="s">
        <v>554</v>
      </c>
      <c r="E331" s="210" t="s">
        <v>445</v>
      </c>
      <c r="F331" s="210">
        <v>6603</v>
      </c>
      <c r="G331" s="209">
        <v>3330478</v>
      </c>
      <c r="H331" s="474"/>
      <c r="I331" s="207"/>
      <c r="J331" s="97"/>
    </row>
    <row r="332" spans="1:10">
      <c r="A332" s="208" t="s">
        <v>42</v>
      </c>
      <c r="B332" s="210" t="s">
        <v>414</v>
      </c>
      <c r="C332" s="210" t="s">
        <v>538</v>
      </c>
      <c r="D332" s="210" t="s">
        <v>554</v>
      </c>
      <c r="E332" s="210" t="s">
        <v>445</v>
      </c>
      <c r="F332" s="210" t="s">
        <v>446</v>
      </c>
      <c r="G332" s="209">
        <v>1848000</v>
      </c>
      <c r="H332" s="209">
        <v>1848000</v>
      </c>
      <c r="I332" s="207"/>
      <c r="J332" s="97"/>
    </row>
    <row r="333" spans="1:10">
      <c r="A333" s="208" t="s">
        <v>42</v>
      </c>
      <c r="B333" s="210" t="s">
        <v>414</v>
      </c>
      <c r="C333" s="210" t="s">
        <v>538</v>
      </c>
      <c r="D333" s="210" t="s">
        <v>554</v>
      </c>
      <c r="E333" s="210" t="s">
        <v>447</v>
      </c>
      <c r="F333" s="210" t="s">
        <v>449</v>
      </c>
      <c r="G333" s="209">
        <v>33834760</v>
      </c>
      <c r="H333" s="209">
        <v>5998360</v>
      </c>
      <c r="I333" s="207"/>
      <c r="J333" s="97"/>
    </row>
    <row r="334" spans="1:10">
      <c r="A334" s="208" t="s">
        <v>42</v>
      </c>
      <c r="B334" s="210" t="s">
        <v>414</v>
      </c>
      <c r="C334" s="210" t="s">
        <v>538</v>
      </c>
      <c r="D334" s="210" t="s">
        <v>554</v>
      </c>
      <c r="E334" s="210">
        <v>6700</v>
      </c>
      <c r="F334" s="210">
        <v>6701</v>
      </c>
      <c r="G334" s="209">
        <v>2000000</v>
      </c>
      <c r="H334" s="474"/>
      <c r="I334" s="207"/>
      <c r="J334" s="97"/>
    </row>
    <row r="335" spans="1:10">
      <c r="A335" s="208" t="s">
        <v>42</v>
      </c>
      <c r="B335" s="210" t="s">
        <v>414</v>
      </c>
      <c r="C335" s="210" t="s">
        <v>538</v>
      </c>
      <c r="D335" s="210" t="s">
        <v>554</v>
      </c>
      <c r="E335" s="210">
        <v>6700</v>
      </c>
      <c r="F335" s="210">
        <v>6702</v>
      </c>
      <c r="G335" s="209">
        <v>15123416</v>
      </c>
      <c r="H335" s="474"/>
      <c r="I335" s="207"/>
      <c r="J335" s="97"/>
    </row>
    <row r="336" spans="1:10">
      <c r="A336" s="208" t="s">
        <v>42</v>
      </c>
      <c r="B336" s="210" t="s">
        <v>414</v>
      </c>
      <c r="C336" s="210" t="s">
        <v>538</v>
      </c>
      <c r="D336" s="210" t="s">
        <v>554</v>
      </c>
      <c r="E336" s="210">
        <v>6700</v>
      </c>
      <c r="F336" s="210">
        <v>6703</v>
      </c>
      <c r="G336" s="209">
        <v>12300000</v>
      </c>
      <c r="H336" s="474"/>
      <c r="I336" s="207"/>
      <c r="J336" s="97"/>
    </row>
    <row r="337" spans="1:10">
      <c r="A337" s="208" t="s">
        <v>42</v>
      </c>
      <c r="B337" s="210" t="s">
        <v>414</v>
      </c>
      <c r="C337" s="210" t="s">
        <v>538</v>
      </c>
      <c r="D337" s="210" t="s">
        <v>554</v>
      </c>
      <c r="E337" s="210">
        <v>6750</v>
      </c>
      <c r="F337" s="210">
        <v>6751</v>
      </c>
      <c r="G337" s="209">
        <v>10934000</v>
      </c>
      <c r="H337" s="474"/>
      <c r="I337" s="207"/>
      <c r="J337" s="97"/>
    </row>
    <row r="338" spans="1:10">
      <c r="A338" s="208" t="s">
        <v>42</v>
      </c>
      <c r="B338" s="210" t="s">
        <v>414</v>
      </c>
      <c r="C338" s="210" t="s">
        <v>538</v>
      </c>
      <c r="D338" s="210" t="s">
        <v>554</v>
      </c>
      <c r="E338" s="210" t="s">
        <v>486</v>
      </c>
      <c r="F338" s="210" t="s">
        <v>488</v>
      </c>
      <c r="G338" s="209">
        <v>3210000</v>
      </c>
      <c r="H338" s="209">
        <v>3210000</v>
      </c>
      <c r="I338" s="207"/>
      <c r="J338" s="97"/>
    </row>
    <row r="339" spans="1:10">
      <c r="A339" s="208" t="s">
        <v>42</v>
      </c>
      <c r="B339" s="210" t="s">
        <v>414</v>
      </c>
      <c r="C339" s="210" t="s">
        <v>538</v>
      </c>
      <c r="D339" s="210" t="s">
        <v>554</v>
      </c>
      <c r="E339" s="210" t="s">
        <v>486</v>
      </c>
      <c r="F339" s="210" t="s">
        <v>512</v>
      </c>
      <c r="G339" s="209">
        <v>970000</v>
      </c>
      <c r="H339" s="209">
        <v>970000</v>
      </c>
      <c r="I339" s="207"/>
      <c r="J339" s="97"/>
    </row>
    <row r="340" spans="1:10">
      <c r="A340" s="208" t="s">
        <v>42</v>
      </c>
      <c r="B340" s="210" t="s">
        <v>414</v>
      </c>
      <c r="C340" s="210" t="s">
        <v>538</v>
      </c>
      <c r="D340" s="210" t="s">
        <v>554</v>
      </c>
      <c r="E340" s="210">
        <v>6950</v>
      </c>
      <c r="F340" s="210">
        <v>6955</v>
      </c>
      <c r="G340" s="209">
        <v>154000000</v>
      </c>
      <c r="H340" s="474"/>
      <c r="I340" s="207"/>
      <c r="J340" s="97"/>
    </row>
    <row r="341" spans="1:10">
      <c r="A341" s="208" t="s">
        <v>42</v>
      </c>
      <c r="B341" s="210" t="s">
        <v>414</v>
      </c>
      <c r="C341" s="210" t="s">
        <v>538</v>
      </c>
      <c r="D341" s="210" t="s">
        <v>554</v>
      </c>
      <c r="E341" s="210" t="s">
        <v>486</v>
      </c>
      <c r="F341" s="210">
        <v>6999</v>
      </c>
      <c r="G341" s="209">
        <v>59300000</v>
      </c>
      <c r="H341" s="474"/>
      <c r="I341" s="207"/>
      <c r="J341" s="97"/>
    </row>
    <row r="342" spans="1:10">
      <c r="A342" s="208" t="s">
        <v>42</v>
      </c>
      <c r="B342" s="210" t="s">
        <v>414</v>
      </c>
      <c r="C342" s="210" t="s">
        <v>538</v>
      </c>
      <c r="D342" s="210" t="s">
        <v>554</v>
      </c>
      <c r="E342" s="210" t="s">
        <v>462</v>
      </c>
      <c r="F342" s="210" t="s">
        <v>463</v>
      </c>
      <c r="G342" s="209">
        <v>2343600</v>
      </c>
      <c r="H342" s="209">
        <v>3756346127</v>
      </c>
      <c r="I342" s="207"/>
      <c r="J342" s="97"/>
    </row>
    <row r="343" spans="1:10">
      <c r="A343" s="208" t="s">
        <v>42</v>
      </c>
      <c r="B343" s="210" t="s">
        <v>414</v>
      </c>
      <c r="C343" s="210" t="s">
        <v>538</v>
      </c>
      <c r="D343" s="210" t="s">
        <v>554</v>
      </c>
      <c r="E343" s="210" t="s">
        <v>555</v>
      </c>
      <c r="F343" s="210" t="s">
        <v>556</v>
      </c>
      <c r="G343" s="209">
        <v>23998600</v>
      </c>
      <c r="H343" s="209">
        <v>23998600</v>
      </c>
      <c r="I343" s="207"/>
      <c r="J343" s="97"/>
    </row>
    <row r="344" spans="1:10">
      <c r="A344" s="208" t="s">
        <v>42</v>
      </c>
      <c r="B344" s="210" t="s">
        <v>414</v>
      </c>
      <c r="C344" s="210" t="s">
        <v>538</v>
      </c>
      <c r="D344" s="210" t="s">
        <v>554</v>
      </c>
      <c r="E344" s="210" t="s">
        <v>555</v>
      </c>
      <c r="F344" s="210" t="s">
        <v>557</v>
      </c>
      <c r="G344" s="209">
        <v>851162000</v>
      </c>
      <c r="H344" s="209">
        <v>330811330</v>
      </c>
      <c r="I344" s="207"/>
      <c r="J344" s="97"/>
    </row>
    <row r="345" spans="1:10">
      <c r="A345" s="208" t="s">
        <v>42</v>
      </c>
      <c r="B345" s="210" t="s">
        <v>414</v>
      </c>
      <c r="C345" s="210" t="s">
        <v>538</v>
      </c>
      <c r="D345" s="210" t="s">
        <v>554</v>
      </c>
      <c r="E345" s="210" t="s">
        <v>555</v>
      </c>
      <c r="F345" s="210" t="s">
        <v>558</v>
      </c>
      <c r="G345" s="209">
        <v>36504000</v>
      </c>
      <c r="H345" s="209">
        <v>36504000</v>
      </c>
      <c r="I345" s="207"/>
      <c r="J345" s="97"/>
    </row>
    <row r="346" spans="1:10">
      <c r="A346" s="208" t="s">
        <v>42</v>
      </c>
      <c r="B346" s="210" t="s">
        <v>414</v>
      </c>
      <c r="C346" s="210" t="s">
        <v>538</v>
      </c>
      <c r="D346" s="210" t="s">
        <v>554</v>
      </c>
      <c r="E346" s="210" t="s">
        <v>555</v>
      </c>
      <c r="F346" s="210" t="s">
        <v>559</v>
      </c>
      <c r="G346" s="209">
        <v>499314656</v>
      </c>
      <c r="H346" s="209">
        <v>137839206</v>
      </c>
      <c r="I346" s="207"/>
      <c r="J346" s="97"/>
    </row>
    <row r="347" spans="1:10">
      <c r="A347" s="208" t="s">
        <v>42</v>
      </c>
      <c r="B347" s="210" t="s">
        <v>414</v>
      </c>
      <c r="C347" s="210" t="s">
        <v>538</v>
      </c>
      <c r="D347" s="210" t="s">
        <v>554</v>
      </c>
      <c r="E347" s="210">
        <v>8000</v>
      </c>
      <c r="F347" s="210">
        <v>8006</v>
      </c>
      <c r="G347" s="209">
        <v>218497500</v>
      </c>
      <c r="H347" s="474"/>
      <c r="I347" s="207"/>
      <c r="J347" s="97"/>
    </row>
    <row r="348" spans="1:10" s="216" customFormat="1">
      <c r="A348" s="470" t="s">
        <v>42</v>
      </c>
      <c r="B348" s="471" t="s">
        <v>414</v>
      </c>
      <c r="C348" s="471" t="s">
        <v>538</v>
      </c>
      <c r="D348" s="471" t="s">
        <v>560</v>
      </c>
      <c r="E348" s="471" t="s">
        <v>17</v>
      </c>
      <c r="F348" s="471" t="s">
        <v>17</v>
      </c>
      <c r="G348" s="212">
        <v>5039225220</v>
      </c>
      <c r="H348" s="212">
        <v>5039225220</v>
      </c>
      <c r="I348" s="472"/>
      <c r="J348" s="473"/>
    </row>
    <row r="349" spans="1:10">
      <c r="A349" s="208" t="s">
        <v>42</v>
      </c>
      <c r="B349" s="210" t="s">
        <v>414</v>
      </c>
      <c r="C349" s="210" t="s">
        <v>538</v>
      </c>
      <c r="D349" s="210" t="s">
        <v>560</v>
      </c>
      <c r="E349" s="210" t="s">
        <v>418</v>
      </c>
      <c r="F349" s="210" t="s">
        <v>419</v>
      </c>
      <c r="G349" s="209">
        <v>795841639</v>
      </c>
      <c r="H349" s="209">
        <v>795841639</v>
      </c>
      <c r="I349" s="207"/>
      <c r="J349" s="97"/>
    </row>
    <row r="350" spans="1:10">
      <c r="A350" s="208" t="s">
        <v>42</v>
      </c>
      <c r="B350" s="210" t="s">
        <v>414</v>
      </c>
      <c r="C350" s="210" t="s">
        <v>538</v>
      </c>
      <c r="D350" s="210" t="s">
        <v>560</v>
      </c>
      <c r="E350" s="210" t="s">
        <v>501</v>
      </c>
      <c r="F350" s="210" t="s">
        <v>502</v>
      </c>
      <c r="G350" s="209">
        <v>23404850</v>
      </c>
      <c r="H350" s="209">
        <v>23404850</v>
      </c>
      <c r="I350" s="207"/>
      <c r="J350" s="97"/>
    </row>
    <row r="351" spans="1:10">
      <c r="A351" s="208" t="s">
        <v>42</v>
      </c>
      <c r="B351" s="210" t="s">
        <v>414</v>
      </c>
      <c r="C351" s="210" t="s">
        <v>538</v>
      </c>
      <c r="D351" s="210" t="s">
        <v>560</v>
      </c>
      <c r="E351" s="210" t="s">
        <v>420</v>
      </c>
      <c r="F351" s="210" t="s">
        <v>421</v>
      </c>
      <c r="G351" s="209">
        <v>38637495</v>
      </c>
      <c r="H351" s="209">
        <v>38637495</v>
      </c>
      <c r="I351" s="207"/>
      <c r="J351" s="97"/>
    </row>
    <row r="352" spans="1:10">
      <c r="A352" s="208" t="s">
        <v>42</v>
      </c>
      <c r="B352" s="210" t="s">
        <v>414</v>
      </c>
      <c r="C352" s="210" t="s">
        <v>538</v>
      </c>
      <c r="D352" s="210" t="s">
        <v>560</v>
      </c>
      <c r="E352" s="210" t="s">
        <v>420</v>
      </c>
      <c r="F352" s="210" t="s">
        <v>422</v>
      </c>
      <c r="G352" s="209">
        <v>118170000</v>
      </c>
      <c r="H352" s="209">
        <v>118170000</v>
      </c>
      <c r="I352" s="207"/>
      <c r="J352" s="97"/>
    </row>
    <row r="353" spans="1:10">
      <c r="A353" s="208" t="s">
        <v>42</v>
      </c>
      <c r="B353" s="210" t="s">
        <v>414</v>
      </c>
      <c r="C353" s="210" t="s">
        <v>538</v>
      </c>
      <c r="D353" s="210" t="s">
        <v>560</v>
      </c>
      <c r="E353" s="210" t="s">
        <v>420</v>
      </c>
      <c r="F353" s="210" t="s">
        <v>423</v>
      </c>
      <c r="G353" s="209">
        <v>37140789</v>
      </c>
      <c r="H353" s="209">
        <v>37140789</v>
      </c>
      <c r="I353" s="207"/>
      <c r="J353" s="97"/>
    </row>
    <row r="354" spans="1:10">
      <c r="A354" s="208" t="s">
        <v>42</v>
      </c>
      <c r="B354" s="210" t="s">
        <v>414</v>
      </c>
      <c r="C354" s="210" t="s">
        <v>538</v>
      </c>
      <c r="D354" s="210" t="s">
        <v>560</v>
      </c>
      <c r="E354" s="210" t="s">
        <v>420</v>
      </c>
      <c r="F354" s="210" t="s">
        <v>424</v>
      </c>
      <c r="G354" s="209">
        <v>1404000</v>
      </c>
      <c r="H354" s="209">
        <v>1404000</v>
      </c>
      <c r="I354" s="207"/>
      <c r="J354" s="97"/>
    </row>
    <row r="355" spans="1:10">
      <c r="A355" s="208" t="s">
        <v>42</v>
      </c>
      <c r="B355" s="210" t="s">
        <v>414</v>
      </c>
      <c r="C355" s="210" t="s">
        <v>538</v>
      </c>
      <c r="D355" s="210" t="s">
        <v>560</v>
      </c>
      <c r="E355" s="210" t="s">
        <v>420</v>
      </c>
      <c r="F355" s="210" t="s">
        <v>542</v>
      </c>
      <c r="G355" s="209">
        <v>24532794</v>
      </c>
      <c r="H355" s="209">
        <v>24532794</v>
      </c>
      <c r="I355" s="207"/>
      <c r="J355" s="97"/>
    </row>
    <row r="356" spans="1:10">
      <c r="A356" s="208" t="s">
        <v>42</v>
      </c>
      <c r="B356" s="210" t="s">
        <v>414</v>
      </c>
      <c r="C356" s="210" t="s">
        <v>538</v>
      </c>
      <c r="D356" s="210" t="s">
        <v>560</v>
      </c>
      <c r="E356" s="210" t="s">
        <v>420</v>
      </c>
      <c r="F356" s="210" t="s">
        <v>426</v>
      </c>
      <c r="G356" s="209">
        <v>207643995</v>
      </c>
      <c r="H356" s="209">
        <v>207643995</v>
      </c>
      <c r="I356" s="207"/>
      <c r="J356" s="97"/>
    </row>
    <row r="357" spans="1:10">
      <c r="A357" s="208" t="s">
        <v>42</v>
      </c>
      <c r="B357" s="210" t="s">
        <v>414</v>
      </c>
      <c r="C357" s="210" t="s">
        <v>538</v>
      </c>
      <c r="D357" s="210" t="s">
        <v>560</v>
      </c>
      <c r="E357" s="210" t="s">
        <v>420</v>
      </c>
      <c r="F357" s="210" t="s">
        <v>543</v>
      </c>
      <c r="G357" s="209">
        <v>19656000</v>
      </c>
      <c r="H357" s="209">
        <v>19656000</v>
      </c>
      <c r="I357" s="207"/>
      <c r="J357" s="97"/>
    </row>
    <row r="358" spans="1:10">
      <c r="A358" s="208" t="s">
        <v>42</v>
      </c>
      <c r="B358" s="210" t="s">
        <v>414</v>
      </c>
      <c r="C358" s="210" t="s">
        <v>538</v>
      </c>
      <c r="D358" s="210" t="s">
        <v>560</v>
      </c>
      <c r="E358" s="210" t="s">
        <v>427</v>
      </c>
      <c r="F358" s="210" t="s">
        <v>428</v>
      </c>
      <c r="G358" s="209">
        <v>123793032</v>
      </c>
      <c r="H358" s="209">
        <v>123793032</v>
      </c>
      <c r="I358" s="207"/>
      <c r="J358" s="97"/>
    </row>
    <row r="359" spans="1:10">
      <c r="A359" s="208" t="s">
        <v>42</v>
      </c>
      <c r="B359" s="210" t="s">
        <v>414</v>
      </c>
      <c r="C359" s="210" t="s">
        <v>538</v>
      </c>
      <c r="D359" s="210" t="s">
        <v>560</v>
      </c>
      <c r="E359" s="210" t="s">
        <v>427</v>
      </c>
      <c r="F359" s="210" t="s">
        <v>429</v>
      </c>
      <c r="G359" s="209">
        <v>6669000</v>
      </c>
      <c r="H359" s="209">
        <v>6669000</v>
      </c>
      <c r="I359" s="207"/>
      <c r="J359" s="97"/>
    </row>
    <row r="360" spans="1:10">
      <c r="A360" s="208" t="s">
        <v>42</v>
      </c>
      <c r="B360" s="210" t="s">
        <v>414</v>
      </c>
      <c r="C360" s="210" t="s">
        <v>538</v>
      </c>
      <c r="D360" s="210" t="s">
        <v>560</v>
      </c>
      <c r="E360" s="210" t="s">
        <v>430</v>
      </c>
      <c r="F360" s="210" t="s">
        <v>431</v>
      </c>
      <c r="G360" s="209">
        <v>47200000</v>
      </c>
      <c r="H360" s="209">
        <v>47200000</v>
      </c>
      <c r="I360" s="207"/>
      <c r="J360" s="97"/>
    </row>
    <row r="361" spans="1:10">
      <c r="A361" s="208" t="s">
        <v>42</v>
      </c>
      <c r="B361" s="210" t="s">
        <v>414</v>
      </c>
      <c r="C361" s="210" t="s">
        <v>538</v>
      </c>
      <c r="D361" s="210" t="s">
        <v>560</v>
      </c>
      <c r="E361" s="210" t="s">
        <v>432</v>
      </c>
      <c r="F361" s="210" t="s">
        <v>433</v>
      </c>
      <c r="G361" s="209">
        <v>139757856</v>
      </c>
      <c r="H361" s="209">
        <v>139757856</v>
      </c>
      <c r="I361" s="207"/>
      <c r="J361" s="97"/>
    </row>
    <row r="362" spans="1:10">
      <c r="A362" s="208" t="s">
        <v>42</v>
      </c>
      <c r="B362" s="210" t="s">
        <v>414</v>
      </c>
      <c r="C362" s="210" t="s">
        <v>538</v>
      </c>
      <c r="D362" s="210" t="s">
        <v>560</v>
      </c>
      <c r="E362" s="210" t="s">
        <v>432</v>
      </c>
      <c r="F362" s="210" t="s">
        <v>434</v>
      </c>
      <c r="G362" s="209">
        <v>21727798</v>
      </c>
      <c r="H362" s="209">
        <v>21727798</v>
      </c>
      <c r="I362" s="207"/>
      <c r="J362" s="97"/>
    </row>
    <row r="363" spans="1:10">
      <c r="A363" s="208" t="s">
        <v>42</v>
      </c>
      <c r="B363" s="210" t="s">
        <v>414</v>
      </c>
      <c r="C363" s="210" t="s">
        <v>538</v>
      </c>
      <c r="D363" s="210" t="s">
        <v>560</v>
      </c>
      <c r="E363" s="210" t="s">
        <v>432</v>
      </c>
      <c r="F363" s="210" t="s">
        <v>435</v>
      </c>
      <c r="G363" s="209">
        <v>6958224</v>
      </c>
      <c r="H363" s="209">
        <v>6958224</v>
      </c>
      <c r="I363" s="207"/>
      <c r="J363" s="97"/>
    </row>
    <row r="364" spans="1:10">
      <c r="A364" s="208" t="s">
        <v>42</v>
      </c>
      <c r="B364" s="210" t="s">
        <v>414</v>
      </c>
      <c r="C364" s="210" t="s">
        <v>538</v>
      </c>
      <c r="D364" s="210" t="s">
        <v>560</v>
      </c>
      <c r="E364" s="210" t="s">
        <v>432</v>
      </c>
      <c r="F364" s="210" t="s">
        <v>475</v>
      </c>
      <c r="G364" s="209">
        <v>154400</v>
      </c>
      <c r="H364" s="209">
        <v>154400</v>
      </c>
      <c r="I364" s="207"/>
      <c r="J364" s="97"/>
    </row>
    <row r="365" spans="1:10">
      <c r="A365" s="208" t="s">
        <v>42</v>
      </c>
      <c r="B365" s="210" t="s">
        <v>414</v>
      </c>
      <c r="C365" s="210" t="s">
        <v>538</v>
      </c>
      <c r="D365" s="210" t="s">
        <v>560</v>
      </c>
      <c r="E365" s="210" t="s">
        <v>432</v>
      </c>
      <c r="F365" s="210" t="s">
        <v>436</v>
      </c>
      <c r="G365" s="209">
        <v>34148372</v>
      </c>
      <c r="H365" s="209">
        <v>34148372</v>
      </c>
      <c r="I365" s="207"/>
      <c r="J365" s="97"/>
    </row>
    <row r="366" spans="1:10">
      <c r="A366" s="208" t="s">
        <v>42</v>
      </c>
      <c r="B366" s="210" t="s">
        <v>414</v>
      </c>
      <c r="C366" s="210" t="s">
        <v>538</v>
      </c>
      <c r="D366" s="210" t="s">
        <v>560</v>
      </c>
      <c r="E366" s="210" t="s">
        <v>437</v>
      </c>
      <c r="F366" s="210" t="s">
        <v>438</v>
      </c>
      <c r="G366" s="209">
        <v>603644400</v>
      </c>
      <c r="H366" s="209">
        <v>603644400</v>
      </c>
      <c r="I366" s="207"/>
      <c r="J366" s="97"/>
    </row>
    <row r="367" spans="1:10">
      <c r="A367" s="208" t="s">
        <v>42</v>
      </c>
      <c r="B367" s="210" t="s">
        <v>414</v>
      </c>
      <c r="C367" s="210" t="s">
        <v>538</v>
      </c>
      <c r="D367" s="210" t="s">
        <v>560</v>
      </c>
      <c r="E367" s="210" t="s">
        <v>437</v>
      </c>
      <c r="F367" s="210" t="s">
        <v>439</v>
      </c>
      <c r="G367" s="209">
        <v>134784000</v>
      </c>
      <c r="H367" s="209">
        <v>134784000</v>
      </c>
      <c r="I367" s="207"/>
      <c r="J367" s="97"/>
    </row>
    <row r="368" spans="1:10">
      <c r="A368" s="208" t="s">
        <v>42</v>
      </c>
      <c r="B368" s="210" t="s">
        <v>414</v>
      </c>
      <c r="C368" s="210" t="s">
        <v>538</v>
      </c>
      <c r="D368" s="210" t="s">
        <v>560</v>
      </c>
      <c r="E368" s="210" t="s">
        <v>442</v>
      </c>
      <c r="F368" s="210" t="s">
        <v>443</v>
      </c>
      <c r="G368" s="209">
        <v>92632890</v>
      </c>
      <c r="H368" s="209">
        <v>92632890</v>
      </c>
      <c r="I368" s="207"/>
      <c r="J368" s="97"/>
    </row>
    <row r="369" spans="1:10">
      <c r="A369" s="208" t="s">
        <v>42</v>
      </c>
      <c r="B369" s="210" t="s">
        <v>414</v>
      </c>
      <c r="C369" s="210" t="s">
        <v>538</v>
      </c>
      <c r="D369" s="210" t="s">
        <v>560</v>
      </c>
      <c r="E369" s="210" t="s">
        <v>442</v>
      </c>
      <c r="F369" s="210" t="s">
        <v>444</v>
      </c>
      <c r="G369" s="209">
        <v>5500000</v>
      </c>
      <c r="H369" s="209">
        <v>5500000</v>
      </c>
      <c r="I369" s="207"/>
      <c r="J369" s="97"/>
    </row>
    <row r="370" spans="1:10">
      <c r="A370" s="208" t="s">
        <v>42</v>
      </c>
      <c r="B370" s="210" t="s">
        <v>414</v>
      </c>
      <c r="C370" s="210" t="s">
        <v>538</v>
      </c>
      <c r="D370" s="210" t="s">
        <v>560</v>
      </c>
      <c r="E370" s="210" t="s">
        <v>442</v>
      </c>
      <c r="F370" s="210" t="s">
        <v>478</v>
      </c>
      <c r="G370" s="209">
        <v>12389000</v>
      </c>
      <c r="H370" s="209">
        <v>12389000</v>
      </c>
      <c r="I370" s="207"/>
      <c r="J370" s="97"/>
    </row>
    <row r="371" spans="1:10">
      <c r="A371" s="208" t="s">
        <v>42</v>
      </c>
      <c r="B371" s="210" t="s">
        <v>414</v>
      </c>
      <c r="C371" s="210" t="s">
        <v>538</v>
      </c>
      <c r="D371" s="210" t="s">
        <v>560</v>
      </c>
      <c r="E371" s="210" t="s">
        <v>445</v>
      </c>
      <c r="F371" s="210" t="s">
        <v>446</v>
      </c>
      <c r="G371" s="209">
        <v>924000</v>
      </c>
      <c r="H371" s="209">
        <v>924000</v>
      </c>
      <c r="I371" s="207"/>
      <c r="J371" s="97"/>
    </row>
    <row r="372" spans="1:10">
      <c r="A372" s="208" t="s">
        <v>42</v>
      </c>
      <c r="B372" s="210" t="s">
        <v>414</v>
      </c>
      <c r="C372" s="210" t="s">
        <v>538</v>
      </c>
      <c r="D372" s="210" t="s">
        <v>560</v>
      </c>
      <c r="E372" s="210" t="s">
        <v>447</v>
      </c>
      <c r="F372" s="210" t="s">
        <v>516</v>
      </c>
      <c r="G372" s="209">
        <v>7980200</v>
      </c>
      <c r="H372" s="209">
        <v>7980200</v>
      </c>
      <c r="I372" s="207"/>
      <c r="J372" s="97"/>
    </row>
    <row r="373" spans="1:10">
      <c r="A373" s="208" t="s">
        <v>42</v>
      </c>
      <c r="B373" s="210" t="s">
        <v>414</v>
      </c>
      <c r="C373" s="210" t="s">
        <v>538</v>
      </c>
      <c r="D373" s="210" t="s">
        <v>560</v>
      </c>
      <c r="E373" s="210" t="s">
        <v>447</v>
      </c>
      <c r="F373" s="210" t="s">
        <v>448</v>
      </c>
      <c r="G373" s="209">
        <v>6600000</v>
      </c>
      <c r="H373" s="209">
        <v>6600000</v>
      </c>
      <c r="I373" s="207"/>
      <c r="J373" s="97"/>
    </row>
    <row r="374" spans="1:10">
      <c r="A374" s="208" t="s">
        <v>42</v>
      </c>
      <c r="B374" s="210" t="s">
        <v>414</v>
      </c>
      <c r="C374" s="210" t="s">
        <v>538</v>
      </c>
      <c r="D374" s="210" t="s">
        <v>560</v>
      </c>
      <c r="E374" s="210" t="s">
        <v>447</v>
      </c>
      <c r="F374" s="210" t="s">
        <v>449</v>
      </c>
      <c r="G374" s="209">
        <v>292514061</v>
      </c>
      <c r="H374" s="209">
        <v>292514061</v>
      </c>
      <c r="I374" s="207"/>
      <c r="J374" s="97"/>
    </row>
    <row r="375" spans="1:10">
      <c r="A375" s="208" t="s">
        <v>42</v>
      </c>
      <c r="B375" s="210" t="s">
        <v>414</v>
      </c>
      <c r="C375" s="210" t="s">
        <v>538</v>
      </c>
      <c r="D375" s="210" t="s">
        <v>560</v>
      </c>
      <c r="E375" s="210" t="s">
        <v>450</v>
      </c>
      <c r="F375" s="210" t="s">
        <v>481</v>
      </c>
      <c r="G375" s="209">
        <v>400000</v>
      </c>
      <c r="H375" s="209">
        <v>400000</v>
      </c>
      <c r="I375" s="207"/>
      <c r="J375" s="97"/>
    </row>
    <row r="376" spans="1:10">
      <c r="A376" s="208" t="s">
        <v>42</v>
      </c>
      <c r="B376" s="210" t="s">
        <v>414</v>
      </c>
      <c r="C376" s="210" t="s">
        <v>538</v>
      </c>
      <c r="D376" s="210" t="s">
        <v>560</v>
      </c>
      <c r="E376" s="210" t="s">
        <v>450</v>
      </c>
      <c r="F376" s="210" t="s">
        <v>451</v>
      </c>
      <c r="G376" s="209">
        <v>2100000</v>
      </c>
      <c r="H376" s="209">
        <v>2100000</v>
      </c>
      <c r="I376" s="207"/>
      <c r="J376" s="97"/>
    </row>
    <row r="377" spans="1:10">
      <c r="A377" s="208" t="s">
        <v>42</v>
      </c>
      <c r="B377" s="210" t="s">
        <v>414</v>
      </c>
      <c r="C377" s="210" t="s">
        <v>538</v>
      </c>
      <c r="D377" s="210" t="s">
        <v>560</v>
      </c>
      <c r="E377" s="210" t="s">
        <v>450</v>
      </c>
      <c r="F377" s="210" t="s">
        <v>452</v>
      </c>
      <c r="G377" s="209">
        <v>2394500</v>
      </c>
      <c r="H377" s="209">
        <v>2394500</v>
      </c>
      <c r="I377" s="207"/>
      <c r="J377" s="97"/>
    </row>
    <row r="378" spans="1:10">
      <c r="A378" s="208" t="s">
        <v>42</v>
      </c>
      <c r="B378" s="210" t="s">
        <v>414</v>
      </c>
      <c r="C378" s="210" t="s">
        <v>538</v>
      </c>
      <c r="D378" s="210" t="s">
        <v>560</v>
      </c>
      <c r="E378" s="210" t="s">
        <v>482</v>
      </c>
      <c r="F378" s="210" t="s">
        <v>514</v>
      </c>
      <c r="G378" s="209">
        <v>9443000</v>
      </c>
      <c r="H378" s="209">
        <v>9443000</v>
      </c>
      <c r="I378" s="207"/>
      <c r="J378" s="97"/>
    </row>
    <row r="379" spans="1:10">
      <c r="A379" s="208" t="s">
        <v>42</v>
      </c>
      <c r="B379" s="210" t="s">
        <v>414</v>
      </c>
      <c r="C379" s="210" t="s">
        <v>538</v>
      </c>
      <c r="D379" s="210" t="s">
        <v>560</v>
      </c>
      <c r="E379" s="210" t="s">
        <v>486</v>
      </c>
      <c r="F379" s="210" t="s">
        <v>512</v>
      </c>
      <c r="G379" s="209">
        <v>600000</v>
      </c>
      <c r="H379" s="209">
        <v>600000</v>
      </c>
      <c r="I379" s="207"/>
      <c r="J379" s="97"/>
    </row>
    <row r="380" spans="1:10">
      <c r="A380" s="208" t="s">
        <v>42</v>
      </c>
      <c r="B380" s="210" t="s">
        <v>414</v>
      </c>
      <c r="C380" s="210" t="s">
        <v>538</v>
      </c>
      <c r="D380" s="210" t="s">
        <v>560</v>
      </c>
      <c r="E380" s="210" t="s">
        <v>460</v>
      </c>
      <c r="F380" s="210" t="s">
        <v>490</v>
      </c>
      <c r="G380" s="209">
        <v>58500000</v>
      </c>
      <c r="H380" s="209">
        <v>58500000</v>
      </c>
      <c r="I380" s="207"/>
      <c r="J380" s="97"/>
    </row>
    <row r="381" spans="1:10">
      <c r="A381" s="208" t="s">
        <v>42</v>
      </c>
      <c r="B381" s="210" t="s">
        <v>414</v>
      </c>
      <c r="C381" s="210" t="s">
        <v>538</v>
      </c>
      <c r="D381" s="210" t="s">
        <v>560</v>
      </c>
      <c r="E381" s="210" t="s">
        <v>453</v>
      </c>
      <c r="F381" s="210" t="s">
        <v>454</v>
      </c>
      <c r="G381" s="209">
        <v>6304000</v>
      </c>
      <c r="H381" s="209">
        <v>6304000</v>
      </c>
      <c r="I381" s="207"/>
      <c r="J381" s="97"/>
    </row>
    <row r="382" spans="1:10">
      <c r="A382" s="208" t="s">
        <v>42</v>
      </c>
      <c r="B382" s="210" t="s">
        <v>414</v>
      </c>
      <c r="C382" s="210" t="s">
        <v>538</v>
      </c>
      <c r="D382" s="210" t="s">
        <v>560</v>
      </c>
      <c r="E382" s="210" t="s">
        <v>453</v>
      </c>
      <c r="F382" s="210" t="s">
        <v>455</v>
      </c>
      <c r="G382" s="209">
        <v>14250000</v>
      </c>
      <c r="H382" s="209">
        <v>14250000</v>
      </c>
      <c r="I382" s="207"/>
      <c r="J382" s="97"/>
    </row>
    <row r="383" spans="1:10">
      <c r="A383" s="208" t="s">
        <v>42</v>
      </c>
      <c r="B383" s="210" t="s">
        <v>414</v>
      </c>
      <c r="C383" s="210" t="s">
        <v>538</v>
      </c>
      <c r="D383" s="210" t="s">
        <v>560</v>
      </c>
      <c r="E383" s="210" t="s">
        <v>525</v>
      </c>
      <c r="F383" s="210" t="s">
        <v>552</v>
      </c>
      <c r="G383" s="209">
        <v>39500000</v>
      </c>
      <c r="H383" s="209">
        <v>39500000</v>
      </c>
      <c r="I383" s="207"/>
      <c r="J383" s="97"/>
    </row>
    <row r="384" spans="1:10">
      <c r="A384" s="208" t="s">
        <v>42</v>
      </c>
      <c r="B384" s="210" t="s">
        <v>414</v>
      </c>
      <c r="C384" s="210" t="s">
        <v>538</v>
      </c>
      <c r="D384" s="210" t="s">
        <v>560</v>
      </c>
      <c r="E384" s="210" t="s">
        <v>462</v>
      </c>
      <c r="F384" s="210" t="s">
        <v>463</v>
      </c>
      <c r="G384" s="209">
        <v>50210000</v>
      </c>
      <c r="H384" s="209">
        <v>50210000</v>
      </c>
      <c r="I384" s="207"/>
      <c r="J384" s="97"/>
    </row>
    <row r="385" spans="1:10">
      <c r="A385" s="208" t="s">
        <v>42</v>
      </c>
      <c r="B385" s="210" t="s">
        <v>414</v>
      </c>
      <c r="C385" s="210" t="s">
        <v>538</v>
      </c>
      <c r="D385" s="210" t="s">
        <v>560</v>
      </c>
      <c r="E385" s="210" t="s">
        <v>507</v>
      </c>
      <c r="F385" s="210" t="s">
        <v>508</v>
      </c>
      <c r="G385" s="209">
        <v>2051714925</v>
      </c>
      <c r="H385" s="209">
        <v>2051714925</v>
      </c>
      <c r="I385" s="207"/>
      <c r="J385" s="97"/>
    </row>
    <row r="386" spans="1:10" s="216" customFormat="1">
      <c r="A386" s="470" t="s">
        <v>42</v>
      </c>
      <c r="B386" s="471" t="s">
        <v>414</v>
      </c>
      <c r="C386" s="471" t="s">
        <v>538</v>
      </c>
      <c r="D386" s="471" t="s">
        <v>561</v>
      </c>
      <c r="E386" s="471" t="s">
        <v>17</v>
      </c>
      <c r="F386" s="471" t="s">
        <v>17</v>
      </c>
      <c r="G386" s="212">
        <v>165592700</v>
      </c>
      <c r="H386" s="212">
        <v>165592700</v>
      </c>
      <c r="I386" s="472"/>
      <c r="J386" s="473"/>
    </row>
    <row r="387" spans="1:10">
      <c r="A387" s="208" t="s">
        <v>42</v>
      </c>
      <c r="B387" s="210" t="s">
        <v>414</v>
      </c>
      <c r="C387" s="210" t="s">
        <v>538</v>
      </c>
      <c r="D387" s="210" t="s">
        <v>561</v>
      </c>
      <c r="E387" s="210" t="s">
        <v>432</v>
      </c>
      <c r="F387" s="210" t="s">
        <v>433</v>
      </c>
      <c r="G387" s="209">
        <v>1965600</v>
      </c>
      <c r="H387" s="209">
        <v>1965600</v>
      </c>
      <c r="I387" s="207"/>
      <c r="J387" s="97"/>
    </row>
    <row r="388" spans="1:10">
      <c r="A388" s="208" t="s">
        <v>42</v>
      </c>
      <c r="B388" s="210" t="s">
        <v>414</v>
      </c>
      <c r="C388" s="210" t="s">
        <v>538</v>
      </c>
      <c r="D388" s="210" t="s">
        <v>561</v>
      </c>
      <c r="E388" s="210" t="s">
        <v>437</v>
      </c>
      <c r="F388" s="210" t="s">
        <v>438</v>
      </c>
      <c r="G388" s="209">
        <v>40716000</v>
      </c>
      <c r="H388" s="209">
        <v>40716000</v>
      </c>
      <c r="I388" s="207"/>
      <c r="J388" s="97"/>
    </row>
    <row r="389" spans="1:10">
      <c r="A389" s="208" t="s">
        <v>42</v>
      </c>
      <c r="B389" s="210" t="s">
        <v>414</v>
      </c>
      <c r="C389" s="210" t="s">
        <v>538</v>
      </c>
      <c r="D389" s="210" t="s">
        <v>561</v>
      </c>
      <c r="E389" s="210" t="s">
        <v>442</v>
      </c>
      <c r="F389" s="210" t="s">
        <v>443</v>
      </c>
      <c r="G389" s="209">
        <v>650000</v>
      </c>
      <c r="H389" s="209">
        <v>650000</v>
      </c>
      <c r="I389" s="207"/>
      <c r="J389" s="97"/>
    </row>
    <row r="390" spans="1:10">
      <c r="A390" s="208" t="s">
        <v>42</v>
      </c>
      <c r="B390" s="210" t="s">
        <v>414</v>
      </c>
      <c r="C390" s="210" t="s">
        <v>538</v>
      </c>
      <c r="D390" s="210" t="s">
        <v>561</v>
      </c>
      <c r="E390" s="210" t="s">
        <v>447</v>
      </c>
      <c r="F390" s="210" t="s">
        <v>449</v>
      </c>
      <c r="G390" s="209">
        <v>994000</v>
      </c>
      <c r="H390" s="209">
        <v>994000</v>
      </c>
      <c r="I390" s="207"/>
      <c r="J390" s="97"/>
    </row>
    <row r="391" spans="1:10">
      <c r="A391" s="208" t="s">
        <v>42</v>
      </c>
      <c r="B391" s="210" t="s">
        <v>414</v>
      </c>
      <c r="C391" s="210" t="s">
        <v>538</v>
      </c>
      <c r="D391" s="210" t="s">
        <v>561</v>
      </c>
      <c r="E391" s="210" t="s">
        <v>486</v>
      </c>
      <c r="F391" s="210" t="s">
        <v>512</v>
      </c>
      <c r="G391" s="209">
        <v>850000</v>
      </c>
      <c r="H391" s="209">
        <v>850000</v>
      </c>
      <c r="I391" s="207"/>
      <c r="J391" s="97"/>
    </row>
    <row r="392" spans="1:10">
      <c r="A392" s="208" t="s">
        <v>42</v>
      </c>
      <c r="B392" s="210" t="s">
        <v>414</v>
      </c>
      <c r="C392" s="210" t="s">
        <v>538</v>
      </c>
      <c r="D392" s="210" t="s">
        <v>561</v>
      </c>
      <c r="E392" s="210" t="s">
        <v>453</v>
      </c>
      <c r="F392" s="210" t="s">
        <v>455</v>
      </c>
      <c r="G392" s="209">
        <v>120417100</v>
      </c>
      <c r="H392" s="209">
        <v>120417100</v>
      </c>
      <c r="I392" s="207"/>
      <c r="J392" s="97"/>
    </row>
    <row r="393" spans="1:10" s="216" customFormat="1">
      <c r="A393" s="470" t="s">
        <v>42</v>
      </c>
      <c r="B393" s="471" t="s">
        <v>414</v>
      </c>
      <c r="C393" s="471" t="s">
        <v>538</v>
      </c>
      <c r="D393" s="471" t="s">
        <v>562</v>
      </c>
      <c r="E393" s="471" t="s">
        <v>17</v>
      </c>
      <c r="F393" s="471" t="s">
        <v>17</v>
      </c>
      <c r="G393" s="212">
        <v>249506260</v>
      </c>
      <c r="H393" s="212">
        <v>249506260</v>
      </c>
      <c r="I393" s="472"/>
      <c r="J393" s="473"/>
    </row>
    <row r="394" spans="1:10">
      <c r="A394" s="208" t="s">
        <v>42</v>
      </c>
      <c r="B394" s="210" t="s">
        <v>414</v>
      </c>
      <c r="C394" s="210" t="s">
        <v>538</v>
      </c>
      <c r="D394" s="210" t="s">
        <v>562</v>
      </c>
      <c r="E394" s="210" t="s">
        <v>494</v>
      </c>
      <c r="F394" s="210" t="s">
        <v>495</v>
      </c>
      <c r="G394" s="209">
        <v>230529179</v>
      </c>
      <c r="H394" s="209">
        <v>230529179</v>
      </c>
      <c r="I394" s="207"/>
      <c r="J394" s="97"/>
    </row>
    <row r="395" spans="1:10">
      <c r="A395" s="208" t="s">
        <v>42</v>
      </c>
      <c r="B395" s="210" t="s">
        <v>414</v>
      </c>
      <c r="C395" s="210" t="s">
        <v>538</v>
      </c>
      <c r="D395" s="210" t="s">
        <v>562</v>
      </c>
      <c r="E395" s="210" t="s">
        <v>496</v>
      </c>
      <c r="F395" s="210" t="s">
        <v>498</v>
      </c>
      <c r="G395" s="209">
        <v>15714964</v>
      </c>
      <c r="H395" s="209">
        <v>15714964</v>
      </c>
      <c r="I395" s="207"/>
      <c r="J395" s="97"/>
    </row>
    <row r="396" spans="1:10">
      <c r="A396" s="208" t="s">
        <v>42</v>
      </c>
      <c r="B396" s="210" t="s">
        <v>414</v>
      </c>
      <c r="C396" s="210" t="s">
        <v>538</v>
      </c>
      <c r="D396" s="210" t="s">
        <v>562</v>
      </c>
      <c r="E396" s="210" t="s">
        <v>496</v>
      </c>
      <c r="F396" s="210" t="s">
        <v>499</v>
      </c>
      <c r="G396" s="209">
        <v>3262117</v>
      </c>
      <c r="H396" s="209">
        <v>3262117</v>
      </c>
      <c r="I396" s="207"/>
      <c r="J396" s="97"/>
    </row>
    <row r="397" spans="1:10" s="216" customFormat="1">
      <c r="A397" s="470" t="s">
        <v>42</v>
      </c>
      <c r="B397" s="471" t="s">
        <v>414</v>
      </c>
      <c r="C397" s="471" t="s">
        <v>563</v>
      </c>
      <c r="D397" s="471" t="s">
        <v>564</v>
      </c>
      <c r="E397" s="471" t="s">
        <v>17</v>
      </c>
      <c r="F397" s="471" t="s">
        <v>17</v>
      </c>
      <c r="G397" s="212">
        <v>72800000</v>
      </c>
      <c r="H397" s="212">
        <v>72800000</v>
      </c>
      <c r="I397" s="472"/>
      <c r="J397" s="473"/>
    </row>
    <row r="398" spans="1:10">
      <c r="A398" s="208" t="s">
        <v>42</v>
      </c>
      <c r="B398" s="210" t="s">
        <v>414</v>
      </c>
      <c r="C398" s="210" t="s">
        <v>563</v>
      </c>
      <c r="D398" s="210" t="s">
        <v>564</v>
      </c>
      <c r="E398" s="210" t="s">
        <v>519</v>
      </c>
      <c r="F398" s="210" t="s">
        <v>553</v>
      </c>
      <c r="G398" s="209">
        <v>72800000</v>
      </c>
      <c r="H398" s="209">
        <v>72800000</v>
      </c>
      <c r="I398" s="207"/>
      <c r="J398" s="97"/>
    </row>
    <row r="399" spans="1:10" s="216" customFormat="1">
      <c r="A399" s="470" t="s">
        <v>42</v>
      </c>
      <c r="B399" s="471" t="s">
        <v>414</v>
      </c>
      <c r="C399" s="471" t="s">
        <v>563</v>
      </c>
      <c r="D399" s="471" t="s">
        <v>565</v>
      </c>
      <c r="E399" s="471" t="s">
        <v>17</v>
      </c>
      <c r="F399" s="471" t="s">
        <v>17</v>
      </c>
      <c r="G399" s="212">
        <v>632520000</v>
      </c>
      <c r="H399" s="212">
        <v>632520000</v>
      </c>
      <c r="I399" s="472"/>
      <c r="J399" s="473"/>
    </row>
    <row r="400" spans="1:10">
      <c r="A400" s="208" t="s">
        <v>42</v>
      </c>
      <c r="B400" s="210" t="s">
        <v>414</v>
      </c>
      <c r="C400" s="210" t="s">
        <v>563</v>
      </c>
      <c r="D400" s="210" t="s">
        <v>565</v>
      </c>
      <c r="E400" s="210" t="s">
        <v>521</v>
      </c>
      <c r="F400" s="210" t="s">
        <v>566</v>
      </c>
      <c r="G400" s="209">
        <v>577500000</v>
      </c>
      <c r="H400" s="209">
        <v>577500000</v>
      </c>
      <c r="I400" s="207"/>
      <c r="J400" s="97"/>
    </row>
    <row r="401" spans="1:10">
      <c r="A401" s="208" t="s">
        <v>42</v>
      </c>
      <c r="B401" s="210" t="s">
        <v>414</v>
      </c>
      <c r="C401" s="210" t="s">
        <v>563</v>
      </c>
      <c r="D401" s="210" t="s">
        <v>565</v>
      </c>
      <c r="E401" s="210" t="s">
        <v>521</v>
      </c>
      <c r="F401" s="210" t="s">
        <v>567</v>
      </c>
      <c r="G401" s="209">
        <v>50000000</v>
      </c>
      <c r="H401" s="209">
        <v>50000000</v>
      </c>
      <c r="I401" s="207"/>
      <c r="J401" s="97"/>
    </row>
    <row r="402" spans="1:10">
      <c r="A402" s="208" t="s">
        <v>42</v>
      </c>
      <c r="B402" s="210" t="s">
        <v>414</v>
      </c>
      <c r="C402" s="210" t="s">
        <v>563</v>
      </c>
      <c r="D402" s="210" t="s">
        <v>565</v>
      </c>
      <c r="E402" s="210" t="s">
        <v>521</v>
      </c>
      <c r="F402" s="210" t="s">
        <v>568</v>
      </c>
      <c r="G402" s="209">
        <v>5020000</v>
      </c>
      <c r="H402" s="209">
        <v>5020000</v>
      </c>
      <c r="I402" s="207"/>
      <c r="J402" s="97"/>
    </row>
    <row r="403" spans="1:10" s="216" customFormat="1">
      <c r="A403" s="470" t="s">
        <v>42</v>
      </c>
      <c r="B403" s="471" t="s">
        <v>414</v>
      </c>
      <c r="C403" s="471" t="s">
        <v>563</v>
      </c>
      <c r="D403" s="471" t="s">
        <v>569</v>
      </c>
      <c r="E403" s="471" t="s">
        <v>17</v>
      </c>
      <c r="F403" s="471" t="s">
        <v>17</v>
      </c>
      <c r="G403" s="212">
        <v>2330100300</v>
      </c>
      <c r="H403" s="212">
        <v>2330100300</v>
      </c>
      <c r="I403" s="472"/>
      <c r="J403" s="473"/>
    </row>
    <row r="404" spans="1:10">
      <c r="A404" s="208" t="s">
        <v>42</v>
      </c>
      <c r="B404" s="210" t="s">
        <v>414</v>
      </c>
      <c r="C404" s="210" t="s">
        <v>563</v>
      </c>
      <c r="D404" s="210" t="s">
        <v>569</v>
      </c>
      <c r="E404" s="210" t="s">
        <v>447</v>
      </c>
      <c r="F404" s="210" t="s">
        <v>516</v>
      </c>
      <c r="G404" s="209">
        <v>4207500</v>
      </c>
      <c r="H404" s="209">
        <v>4207500</v>
      </c>
      <c r="I404" s="207"/>
      <c r="J404" s="97"/>
    </row>
    <row r="405" spans="1:10">
      <c r="A405" s="208" t="s">
        <v>42</v>
      </c>
      <c r="B405" s="210" t="s">
        <v>414</v>
      </c>
      <c r="C405" s="210" t="s">
        <v>563</v>
      </c>
      <c r="D405" s="210" t="s">
        <v>569</v>
      </c>
      <c r="E405" s="210" t="s">
        <v>447</v>
      </c>
      <c r="F405" s="210" t="s">
        <v>449</v>
      </c>
      <c r="G405" s="209">
        <v>94212100</v>
      </c>
      <c r="H405" s="209">
        <v>94212100</v>
      </c>
      <c r="I405" s="207"/>
      <c r="J405" s="97"/>
    </row>
    <row r="406" spans="1:10">
      <c r="A406" s="208" t="s">
        <v>42</v>
      </c>
      <c r="B406" s="210" t="s">
        <v>414</v>
      </c>
      <c r="C406" s="210" t="s">
        <v>563</v>
      </c>
      <c r="D406" s="210" t="s">
        <v>569</v>
      </c>
      <c r="E406" s="210" t="s">
        <v>525</v>
      </c>
      <c r="F406" s="210" t="s">
        <v>526</v>
      </c>
      <c r="G406" s="209">
        <v>39112200</v>
      </c>
      <c r="H406" s="209">
        <v>39112200</v>
      </c>
      <c r="I406" s="207"/>
      <c r="J406" s="97"/>
    </row>
    <row r="407" spans="1:10">
      <c r="A407" s="208" t="s">
        <v>42</v>
      </c>
      <c r="B407" s="210" t="s">
        <v>414</v>
      </c>
      <c r="C407" s="210" t="s">
        <v>563</v>
      </c>
      <c r="D407" s="210" t="s">
        <v>569</v>
      </c>
      <c r="E407" s="210" t="s">
        <v>521</v>
      </c>
      <c r="F407" s="210" t="s">
        <v>566</v>
      </c>
      <c r="G407" s="209">
        <v>814500000</v>
      </c>
      <c r="H407" s="209">
        <v>814500000</v>
      </c>
      <c r="I407" s="207"/>
      <c r="J407" s="97"/>
    </row>
    <row r="408" spans="1:10">
      <c r="A408" s="208" t="s">
        <v>42</v>
      </c>
      <c r="B408" s="210" t="s">
        <v>414</v>
      </c>
      <c r="C408" s="210" t="s">
        <v>563</v>
      </c>
      <c r="D408" s="210" t="s">
        <v>569</v>
      </c>
      <c r="E408" s="210" t="s">
        <v>521</v>
      </c>
      <c r="F408" s="210" t="s">
        <v>567</v>
      </c>
      <c r="G408" s="209">
        <v>45000000</v>
      </c>
      <c r="H408" s="209">
        <v>45000000</v>
      </c>
      <c r="I408" s="207"/>
      <c r="J408" s="97"/>
    </row>
    <row r="409" spans="1:10">
      <c r="A409" s="208" t="s">
        <v>42</v>
      </c>
      <c r="B409" s="210" t="s">
        <v>414</v>
      </c>
      <c r="C409" s="210" t="s">
        <v>563</v>
      </c>
      <c r="D409" s="210" t="s">
        <v>569</v>
      </c>
      <c r="E409" s="210" t="s">
        <v>521</v>
      </c>
      <c r="F409" s="210" t="s">
        <v>568</v>
      </c>
      <c r="G409" s="209">
        <v>1333068500</v>
      </c>
      <c r="H409" s="209">
        <v>1333068500</v>
      </c>
      <c r="I409" s="207"/>
      <c r="J409" s="97"/>
    </row>
    <row r="410" spans="1:10" s="216" customFormat="1">
      <c r="A410" s="470" t="s">
        <v>42</v>
      </c>
      <c r="B410" s="471" t="s">
        <v>414</v>
      </c>
      <c r="C410" s="471" t="s">
        <v>570</v>
      </c>
      <c r="D410" s="471" t="s">
        <v>571</v>
      </c>
      <c r="E410" s="471" t="s">
        <v>17</v>
      </c>
      <c r="F410" s="471" t="s">
        <v>17</v>
      </c>
      <c r="G410" s="212">
        <v>219311706</v>
      </c>
      <c r="H410" s="212">
        <v>219311706</v>
      </c>
      <c r="I410" s="472"/>
      <c r="J410" s="473"/>
    </row>
    <row r="411" spans="1:10">
      <c r="A411" s="208" t="s">
        <v>42</v>
      </c>
      <c r="B411" s="210" t="s">
        <v>414</v>
      </c>
      <c r="C411" s="210" t="s">
        <v>570</v>
      </c>
      <c r="D411" s="210" t="s">
        <v>571</v>
      </c>
      <c r="E411" s="210" t="s">
        <v>437</v>
      </c>
      <c r="F411" s="210" t="s">
        <v>439</v>
      </c>
      <c r="G411" s="209">
        <v>187483776</v>
      </c>
      <c r="H411" s="209">
        <v>187483776</v>
      </c>
      <c r="I411" s="207"/>
      <c r="J411" s="97"/>
    </row>
    <row r="412" spans="1:10">
      <c r="A412" s="208" t="s">
        <v>42</v>
      </c>
      <c r="B412" s="210" t="s">
        <v>414</v>
      </c>
      <c r="C412" s="210" t="s">
        <v>570</v>
      </c>
      <c r="D412" s="210" t="s">
        <v>571</v>
      </c>
      <c r="E412" s="210" t="s">
        <v>442</v>
      </c>
      <c r="F412" s="210" t="s">
        <v>443</v>
      </c>
      <c r="G412" s="209">
        <v>4963930</v>
      </c>
      <c r="H412" s="209">
        <v>4963930</v>
      </c>
      <c r="I412" s="207"/>
      <c r="J412" s="97"/>
    </row>
    <row r="413" spans="1:10">
      <c r="A413" s="208" t="s">
        <v>42</v>
      </c>
      <c r="B413" s="210" t="s">
        <v>414</v>
      </c>
      <c r="C413" s="210" t="s">
        <v>570</v>
      </c>
      <c r="D413" s="210" t="s">
        <v>571</v>
      </c>
      <c r="E413" s="210" t="s">
        <v>445</v>
      </c>
      <c r="F413" s="210" t="s">
        <v>479</v>
      </c>
      <c r="G413" s="209">
        <v>4020000</v>
      </c>
      <c r="H413" s="209">
        <v>4020000</v>
      </c>
      <c r="I413" s="207"/>
      <c r="J413" s="97"/>
    </row>
    <row r="414" spans="1:10">
      <c r="A414" s="208" t="s">
        <v>42</v>
      </c>
      <c r="B414" s="210" t="s">
        <v>414</v>
      </c>
      <c r="C414" s="210" t="s">
        <v>570</v>
      </c>
      <c r="D414" s="210" t="s">
        <v>571</v>
      </c>
      <c r="E414" s="210" t="s">
        <v>447</v>
      </c>
      <c r="F414" s="210" t="s">
        <v>449</v>
      </c>
      <c r="G414" s="209">
        <v>994000</v>
      </c>
      <c r="H414" s="209">
        <v>994000</v>
      </c>
      <c r="I414" s="207"/>
      <c r="J414" s="97"/>
    </row>
    <row r="415" spans="1:10">
      <c r="A415" s="208" t="s">
        <v>42</v>
      </c>
      <c r="B415" s="210" t="s">
        <v>414</v>
      </c>
      <c r="C415" s="210" t="s">
        <v>570</v>
      </c>
      <c r="D415" s="210" t="s">
        <v>571</v>
      </c>
      <c r="E415" s="210" t="s">
        <v>486</v>
      </c>
      <c r="F415" s="210" t="s">
        <v>512</v>
      </c>
      <c r="G415" s="209">
        <v>850000</v>
      </c>
      <c r="H415" s="209">
        <v>850000</v>
      </c>
      <c r="I415" s="207"/>
      <c r="J415" s="97"/>
    </row>
    <row r="416" spans="1:10">
      <c r="A416" s="208" t="s">
        <v>42</v>
      </c>
      <c r="B416" s="210" t="s">
        <v>414</v>
      </c>
      <c r="C416" s="210" t="s">
        <v>570</v>
      </c>
      <c r="D416" s="210" t="s">
        <v>571</v>
      </c>
      <c r="E416" s="210" t="s">
        <v>525</v>
      </c>
      <c r="F416" s="210" t="s">
        <v>526</v>
      </c>
      <c r="G416" s="209">
        <v>21000000</v>
      </c>
      <c r="H416" s="209">
        <v>21000000</v>
      </c>
      <c r="I416" s="207"/>
      <c r="J416" s="97"/>
    </row>
    <row r="417" spans="1:13" s="216" customFormat="1">
      <c r="A417" s="470" t="s">
        <v>42</v>
      </c>
      <c r="B417" s="471" t="s">
        <v>414</v>
      </c>
      <c r="C417" s="471" t="s">
        <v>572</v>
      </c>
      <c r="D417" s="471" t="s">
        <v>573</v>
      </c>
      <c r="E417" s="471" t="s">
        <v>17</v>
      </c>
      <c r="F417" s="471" t="s">
        <v>17</v>
      </c>
      <c r="G417" s="212">
        <v>461766846</v>
      </c>
      <c r="H417" s="212">
        <v>461766846</v>
      </c>
      <c r="I417" s="472"/>
      <c r="J417" s="473"/>
    </row>
    <row r="418" spans="1:13">
      <c r="A418" s="208" t="s">
        <v>42</v>
      </c>
      <c r="B418" s="210" t="s">
        <v>414</v>
      </c>
      <c r="C418" s="210" t="s">
        <v>572</v>
      </c>
      <c r="D418" s="210" t="s">
        <v>573</v>
      </c>
      <c r="E418" s="210" t="s">
        <v>574</v>
      </c>
      <c r="F418" s="210" t="s">
        <v>575</v>
      </c>
      <c r="G418" s="209">
        <v>80000000</v>
      </c>
      <c r="H418" s="209">
        <v>80000000</v>
      </c>
      <c r="I418" s="207"/>
      <c r="J418" s="97"/>
    </row>
    <row r="419" spans="1:13">
      <c r="A419" s="208" t="s">
        <v>42</v>
      </c>
      <c r="B419" s="210" t="s">
        <v>414</v>
      </c>
      <c r="C419" s="210" t="s">
        <v>572</v>
      </c>
      <c r="D419" s="210" t="s">
        <v>573</v>
      </c>
      <c r="E419" s="210" t="s">
        <v>574</v>
      </c>
      <c r="F419" s="210" t="s">
        <v>576</v>
      </c>
      <c r="G419" s="209">
        <v>381766846</v>
      </c>
      <c r="H419" s="209">
        <v>381766846</v>
      </c>
      <c r="I419" s="207"/>
      <c r="J419" s="97"/>
    </row>
    <row r="420" spans="1:13" s="493" customFormat="1" ht="12.75">
      <c r="A420" s="481" t="s">
        <v>42</v>
      </c>
      <c r="B420" s="480">
        <v>860</v>
      </c>
      <c r="C420" s="480" t="s">
        <v>572</v>
      </c>
      <c r="D420" s="480">
        <v>434</v>
      </c>
      <c r="E420" s="480"/>
      <c r="F420" s="480"/>
      <c r="G420" s="490">
        <f>SUM(G421:G425)</f>
        <v>11433479053</v>
      </c>
      <c r="H420" s="491"/>
      <c r="I420" s="492"/>
    </row>
    <row r="421" spans="1:13" s="484" customFormat="1" ht="12.75">
      <c r="A421" s="485" t="s">
        <v>42</v>
      </c>
      <c r="B421" s="486">
        <v>860</v>
      </c>
      <c r="C421" s="489">
        <v>430</v>
      </c>
      <c r="D421" s="489">
        <v>434</v>
      </c>
      <c r="E421" s="488" t="s">
        <v>748</v>
      </c>
      <c r="F421" s="488" t="s">
        <v>749</v>
      </c>
      <c r="G421" s="487">
        <v>785561590</v>
      </c>
      <c r="H421" s="482"/>
      <c r="I421" s="483"/>
    </row>
    <row r="422" spans="1:13" s="484" customFormat="1" ht="12.75">
      <c r="A422" s="485" t="s">
        <v>42</v>
      </c>
      <c r="B422" s="486">
        <v>860</v>
      </c>
      <c r="C422" s="489">
        <v>430</v>
      </c>
      <c r="D422" s="489">
        <v>434</v>
      </c>
      <c r="E422" s="488" t="s">
        <v>748</v>
      </c>
      <c r="F422" s="488" t="s">
        <v>750</v>
      </c>
      <c r="G422" s="487">
        <v>188284866</v>
      </c>
      <c r="H422" s="482"/>
      <c r="I422" s="483"/>
    </row>
    <row r="423" spans="1:13" s="484" customFormat="1" ht="12.75">
      <c r="A423" s="485" t="s">
        <v>42</v>
      </c>
      <c r="B423" s="486">
        <v>860</v>
      </c>
      <c r="C423" s="489">
        <v>430</v>
      </c>
      <c r="D423" s="489">
        <v>434</v>
      </c>
      <c r="E423" s="488" t="s">
        <v>748</v>
      </c>
      <c r="F423" s="488" t="s">
        <v>751</v>
      </c>
      <c r="G423" s="487">
        <v>6350000000</v>
      </c>
      <c r="H423" s="482"/>
      <c r="I423" s="483"/>
    </row>
    <row r="424" spans="1:13" s="484" customFormat="1" ht="12.75">
      <c r="A424" s="485" t="s">
        <v>42</v>
      </c>
      <c r="B424" s="486">
        <v>860</v>
      </c>
      <c r="C424" s="489">
        <v>430</v>
      </c>
      <c r="D424" s="489">
        <v>434</v>
      </c>
      <c r="E424" s="488" t="s">
        <v>748</v>
      </c>
      <c r="F424" s="488" t="s">
        <v>752</v>
      </c>
      <c r="G424" s="487">
        <v>172206716</v>
      </c>
      <c r="H424" s="482"/>
      <c r="I424" s="483"/>
    </row>
    <row r="425" spans="1:13" s="484" customFormat="1" ht="12.75">
      <c r="A425" s="485" t="s">
        <v>42</v>
      </c>
      <c r="B425" s="486">
        <v>860</v>
      </c>
      <c r="C425" s="489">
        <v>430</v>
      </c>
      <c r="D425" s="489">
        <v>434</v>
      </c>
      <c r="E425" s="488" t="s">
        <v>748</v>
      </c>
      <c r="F425" s="488" t="s">
        <v>753</v>
      </c>
      <c r="G425" s="487">
        <v>3937425881</v>
      </c>
      <c r="H425" s="482"/>
      <c r="I425" s="483"/>
    </row>
    <row r="426" spans="1:13">
      <c r="A426" s="477"/>
      <c r="B426" s="478"/>
      <c r="C426" s="478"/>
      <c r="D426" s="478"/>
      <c r="E426" s="478"/>
      <c r="F426" s="478"/>
      <c r="G426" s="479"/>
      <c r="H426" s="479"/>
    </row>
    <row r="427" spans="1:13">
      <c r="A427" s="477"/>
      <c r="B427" s="478"/>
      <c r="C427" s="478"/>
      <c r="D427" s="478"/>
      <c r="E427" s="478"/>
      <c r="F427" s="478"/>
      <c r="G427" s="479"/>
      <c r="H427" s="479"/>
    </row>
    <row r="428" spans="1:13">
      <c r="A428" s="477"/>
      <c r="B428" s="478"/>
      <c r="C428" s="478"/>
      <c r="D428" s="478"/>
      <c r="E428" s="478"/>
      <c r="F428" s="478"/>
      <c r="G428" s="479"/>
      <c r="H428" s="479"/>
    </row>
    <row r="429" spans="1:13">
      <c r="A429" s="477"/>
      <c r="B429" s="478"/>
      <c r="C429" s="478"/>
      <c r="D429" s="478"/>
      <c r="E429" s="478"/>
      <c r="F429" s="478"/>
      <c r="G429" s="479"/>
      <c r="H429" s="479"/>
    </row>
    <row r="430" spans="1:13">
      <c r="A430" s="477"/>
      <c r="B430" s="478"/>
      <c r="C430" s="478"/>
      <c r="D430" s="478"/>
      <c r="E430" s="478"/>
      <c r="F430" s="478"/>
      <c r="G430" s="479"/>
      <c r="H430" s="479"/>
    </row>
    <row r="431" spans="1:13" s="84" customFormat="1" ht="18.75">
      <c r="A431" s="554" t="s">
        <v>18</v>
      </c>
      <c r="B431" s="554"/>
      <c r="C431" s="554"/>
      <c r="D431" s="86"/>
      <c r="E431" s="554" t="s">
        <v>219</v>
      </c>
      <c r="F431" s="554"/>
      <c r="G431" s="554"/>
      <c r="H431" s="85"/>
      <c r="I431" s="85"/>
      <c r="J431" s="85"/>
    </row>
    <row r="432" spans="1:13" s="88" customFormat="1" ht="18.75">
      <c r="A432" s="551" t="s">
        <v>20</v>
      </c>
      <c r="B432" s="551"/>
      <c r="C432" s="551"/>
      <c r="D432" s="87"/>
      <c r="E432" s="506" t="s">
        <v>333</v>
      </c>
      <c r="F432" s="506"/>
      <c r="G432" s="506"/>
      <c r="H432" s="87"/>
      <c r="I432" s="87"/>
      <c r="J432" s="75"/>
      <c r="K432" s="75"/>
      <c r="L432" s="75"/>
      <c r="M432" s="75"/>
    </row>
    <row r="433" spans="1:10" s="88" customFormat="1" ht="18.75">
      <c r="A433" s="550" t="s">
        <v>19</v>
      </c>
      <c r="B433" s="550"/>
      <c r="C433" s="550"/>
      <c r="D433" s="89"/>
      <c r="E433" s="554" t="s">
        <v>213</v>
      </c>
      <c r="F433" s="554"/>
      <c r="G433" s="554"/>
      <c r="H433" s="85"/>
      <c r="I433" s="85"/>
      <c r="J433" s="84"/>
    </row>
  </sheetData>
  <mergeCells count="9">
    <mergeCell ref="A3:G3"/>
    <mergeCell ref="A4:G4"/>
    <mergeCell ref="A431:C431"/>
    <mergeCell ref="A432:C432"/>
    <mergeCell ref="A433:C433"/>
    <mergeCell ref="E431:G431"/>
    <mergeCell ref="E432:G432"/>
    <mergeCell ref="E433:G433"/>
    <mergeCell ref="A10:C10"/>
  </mergeCells>
  <phoneticPr fontId="80" type="noConversion"/>
  <printOptions horizontalCentered="1"/>
  <pageMargins left="0.26" right="0.2" top="0.36" bottom="0.47244094488188981" header="0.15748031496062992" footer="0.23622047244094491"/>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201"/>
  <sheetViews>
    <sheetView workbookViewId="0">
      <selection activeCell="G6" sqref="G6"/>
    </sheetView>
  </sheetViews>
  <sheetFormatPr defaultColWidth="9" defaultRowHeight="15.75"/>
  <cols>
    <col min="1" max="1" width="22.25" style="78" customWidth="1"/>
    <col min="2" max="7" width="13.5" style="78" customWidth="1"/>
    <col min="8" max="8" width="10.25" style="78" hidden="1" customWidth="1"/>
    <col min="9" max="9" width="9.25" style="78" hidden="1" customWidth="1"/>
    <col min="10" max="10" width="9.75" style="76" hidden="1" customWidth="1"/>
    <col min="11" max="16384" width="9" style="76"/>
  </cols>
  <sheetData>
    <row r="1" spans="1:10" ht="18.75">
      <c r="A1" s="74" t="s">
        <v>645</v>
      </c>
      <c r="B1" s="74"/>
      <c r="C1" s="74"/>
      <c r="D1" s="74"/>
      <c r="E1" s="74"/>
      <c r="F1" s="74"/>
      <c r="G1" s="17" t="s">
        <v>173</v>
      </c>
    </row>
    <row r="2" spans="1:10" ht="18.75">
      <c r="A2" s="77"/>
      <c r="G2" s="76"/>
    </row>
    <row r="3" spans="1:10" ht="23.25" customHeight="1">
      <c r="A3" s="74" t="s">
        <v>647</v>
      </c>
      <c r="B3" s="74"/>
      <c r="G3" s="76"/>
    </row>
    <row r="4" spans="1:10" ht="18" customHeight="1">
      <c r="A4" s="549" t="s">
        <v>222</v>
      </c>
      <c r="B4" s="549"/>
      <c r="C4" s="549"/>
      <c r="D4" s="549"/>
      <c r="E4" s="549"/>
      <c r="F4" s="549"/>
      <c r="G4" s="549"/>
      <c r="H4" s="79"/>
      <c r="I4" s="79"/>
    </row>
    <row r="5" spans="1:10">
      <c r="G5" s="76"/>
    </row>
    <row r="6" spans="1:10">
      <c r="G6" s="91" t="s">
        <v>186</v>
      </c>
    </row>
    <row r="7" spans="1:10" ht="5.25" customHeight="1"/>
    <row r="8" spans="1:10" s="75" customFormat="1" ht="21" customHeight="1">
      <c r="A8" s="80" t="s">
        <v>292</v>
      </c>
      <c r="B8" s="80" t="s">
        <v>279</v>
      </c>
      <c r="C8" s="80" t="s">
        <v>285</v>
      </c>
      <c r="D8" s="80" t="s">
        <v>286</v>
      </c>
      <c r="E8" s="80" t="s">
        <v>280</v>
      </c>
      <c r="F8" s="80" t="s">
        <v>281</v>
      </c>
      <c r="G8" s="81" t="s">
        <v>287</v>
      </c>
      <c r="H8" s="92"/>
      <c r="I8" s="93"/>
      <c r="J8" s="94"/>
    </row>
    <row r="9" spans="1:10" ht="17.25" customHeight="1">
      <c r="A9" s="82"/>
      <c r="B9" s="82"/>
      <c r="C9" s="82"/>
      <c r="D9" s="82"/>
      <c r="E9" s="82"/>
      <c r="F9" s="82"/>
      <c r="G9" s="82"/>
      <c r="H9" s="95"/>
      <c r="I9" s="95"/>
      <c r="J9" s="96"/>
    </row>
    <row r="10" spans="1:10">
      <c r="A10" s="217" t="s">
        <v>17</v>
      </c>
      <c r="B10" s="217" t="s">
        <v>17</v>
      </c>
      <c r="C10" s="217" t="s">
        <v>17</v>
      </c>
      <c r="D10" s="217" t="s">
        <v>17</v>
      </c>
      <c r="E10" s="217" t="s">
        <v>17</v>
      </c>
      <c r="F10" s="217" t="s">
        <v>17</v>
      </c>
      <c r="G10" s="218">
        <v>10754899175</v>
      </c>
      <c r="H10" s="83"/>
      <c r="I10" s="83"/>
      <c r="J10" s="97"/>
    </row>
    <row r="11" spans="1:10" ht="38.25">
      <c r="A11" s="220" t="s">
        <v>648</v>
      </c>
      <c r="B11" s="217" t="s">
        <v>17</v>
      </c>
      <c r="C11" s="217" t="s">
        <v>17</v>
      </c>
      <c r="D11" s="217" t="s">
        <v>17</v>
      </c>
      <c r="E11" s="217" t="s">
        <v>17</v>
      </c>
      <c r="F11" s="217" t="s">
        <v>17</v>
      </c>
      <c r="G11" s="218">
        <v>478327448</v>
      </c>
      <c r="H11" s="207"/>
      <c r="I11" s="207"/>
      <c r="J11" s="97"/>
    </row>
    <row r="12" spans="1:10" ht="38.25">
      <c r="A12" s="221" t="s">
        <v>649</v>
      </c>
      <c r="B12" s="217" t="s">
        <v>17</v>
      </c>
      <c r="C12" s="217" t="s">
        <v>17</v>
      </c>
      <c r="D12" s="217" t="s">
        <v>17</v>
      </c>
      <c r="E12" s="217" t="s">
        <v>17</v>
      </c>
      <c r="F12" s="217" t="s">
        <v>17</v>
      </c>
      <c r="G12" s="219">
        <v>146045000</v>
      </c>
      <c r="H12" s="207"/>
      <c r="I12" s="207"/>
      <c r="J12" s="97"/>
    </row>
    <row r="13" spans="1:10">
      <c r="A13" s="217" t="s">
        <v>17</v>
      </c>
      <c r="B13" s="217" t="s">
        <v>414</v>
      </c>
      <c r="C13" s="217" t="s">
        <v>17</v>
      </c>
      <c r="D13" s="217" t="s">
        <v>17</v>
      </c>
      <c r="E13" s="217" t="s">
        <v>17</v>
      </c>
      <c r="F13" s="217" t="s">
        <v>17</v>
      </c>
      <c r="G13" s="219">
        <v>146045000</v>
      </c>
      <c r="H13" s="207"/>
      <c r="I13" s="207"/>
      <c r="J13" s="97"/>
    </row>
    <row r="14" spans="1:10">
      <c r="A14" s="217" t="s">
        <v>17</v>
      </c>
      <c r="B14" s="217" t="s">
        <v>414</v>
      </c>
      <c r="C14" s="217" t="s">
        <v>530</v>
      </c>
      <c r="D14" s="217" t="s">
        <v>17</v>
      </c>
      <c r="E14" s="217" t="s">
        <v>17</v>
      </c>
      <c r="F14" s="217" t="s">
        <v>17</v>
      </c>
      <c r="G14" s="219">
        <v>146045000</v>
      </c>
      <c r="H14" s="207"/>
      <c r="I14" s="207"/>
      <c r="J14" s="97"/>
    </row>
    <row r="15" spans="1:10">
      <c r="A15" s="217" t="s">
        <v>17</v>
      </c>
      <c r="B15" s="217" t="s">
        <v>414</v>
      </c>
      <c r="C15" s="217" t="s">
        <v>530</v>
      </c>
      <c r="D15" s="217" t="s">
        <v>531</v>
      </c>
      <c r="E15" s="217" t="s">
        <v>17</v>
      </c>
      <c r="F15" s="217" t="s">
        <v>17</v>
      </c>
      <c r="G15" s="219">
        <v>146045000</v>
      </c>
      <c r="H15" s="207"/>
      <c r="I15" s="207"/>
      <c r="J15" s="97"/>
    </row>
    <row r="16" spans="1:10">
      <c r="A16" s="217" t="s">
        <v>17</v>
      </c>
      <c r="B16" s="217" t="s">
        <v>414</v>
      </c>
      <c r="C16" s="217" t="s">
        <v>530</v>
      </c>
      <c r="D16" s="217" t="s">
        <v>531</v>
      </c>
      <c r="E16" s="217" t="s">
        <v>447</v>
      </c>
      <c r="F16" s="217" t="s">
        <v>17</v>
      </c>
      <c r="G16" s="219">
        <v>17945000</v>
      </c>
      <c r="H16" s="207"/>
      <c r="I16" s="207"/>
      <c r="J16" s="97"/>
    </row>
    <row r="17" spans="1:10">
      <c r="A17" s="217" t="s">
        <v>17</v>
      </c>
      <c r="B17" s="217" t="s">
        <v>414</v>
      </c>
      <c r="C17" s="217" t="s">
        <v>530</v>
      </c>
      <c r="D17" s="217" t="s">
        <v>531</v>
      </c>
      <c r="E17" s="217" t="s">
        <v>447</v>
      </c>
      <c r="F17" s="217" t="s">
        <v>516</v>
      </c>
      <c r="G17" s="219">
        <v>1400000</v>
      </c>
      <c r="H17" s="207"/>
      <c r="I17" s="207"/>
      <c r="J17" s="97"/>
    </row>
    <row r="18" spans="1:10">
      <c r="A18" s="217" t="s">
        <v>17</v>
      </c>
      <c r="B18" s="217" t="s">
        <v>414</v>
      </c>
      <c r="C18" s="217" t="s">
        <v>530</v>
      </c>
      <c r="D18" s="217" t="s">
        <v>531</v>
      </c>
      <c r="E18" s="217" t="s">
        <v>447</v>
      </c>
      <c r="F18" s="217" t="s">
        <v>449</v>
      </c>
      <c r="G18" s="219">
        <v>16545000</v>
      </c>
      <c r="H18" s="207"/>
      <c r="I18" s="207"/>
      <c r="J18" s="97"/>
    </row>
    <row r="19" spans="1:10">
      <c r="A19" s="217" t="s">
        <v>17</v>
      </c>
      <c r="B19" s="217" t="s">
        <v>414</v>
      </c>
      <c r="C19" s="217" t="s">
        <v>530</v>
      </c>
      <c r="D19" s="217" t="s">
        <v>531</v>
      </c>
      <c r="E19" s="217" t="s">
        <v>453</v>
      </c>
      <c r="F19" s="217" t="s">
        <v>17</v>
      </c>
      <c r="G19" s="219">
        <v>8280000</v>
      </c>
      <c r="H19" s="207"/>
      <c r="I19" s="207"/>
      <c r="J19" s="97"/>
    </row>
    <row r="20" spans="1:10">
      <c r="A20" s="217" t="s">
        <v>17</v>
      </c>
      <c r="B20" s="217" t="s">
        <v>414</v>
      </c>
      <c r="C20" s="217" t="s">
        <v>530</v>
      </c>
      <c r="D20" s="217" t="s">
        <v>531</v>
      </c>
      <c r="E20" s="217" t="s">
        <v>453</v>
      </c>
      <c r="F20" s="217" t="s">
        <v>455</v>
      </c>
      <c r="G20" s="219">
        <v>8280000</v>
      </c>
      <c r="H20" s="207"/>
      <c r="I20" s="207"/>
      <c r="J20" s="97"/>
    </row>
    <row r="21" spans="1:10">
      <c r="A21" s="217" t="s">
        <v>17</v>
      </c>
      <c r="B21" s="217" t="s">
        <v>414</v>
      </c>
      <c r="C21" s="217" t="s">
        <v>530</v>
      </c>
      <c r="D21" s="217" t="s">
        <v>531</v>
      </c>
      <c r="E21" s="217" t="s">
        <v>525</v>
      </c>
      <c r="F21" s="217" t="s">
        <v>17</v>
      </c>
      <c r="G21" s="219">
        <v>115500000</v>
      </c>
      <c r="H21" s="207"/>
      <c r="I21" s="207"/>
      <c r="J21" s="97"/>
    </row>
    <row r="22" spans="1:10">
      <c r="A22" s="217" t="s">
        <v>17</v>
      </c>
      <c r="B22" s="217" t="s">
        <v>414</v>
      </c>
      <c r="C22" s="217" t="s">
        <v>530</v>
      </c>
      <c r="D22" s="217" t="s">
        <v>531</v>
      </c>
      <c r="E22" s="217" t="s">
        <v>525</v>
      </c>
      <c r="F22" s="217" t="s">
        <v>526</v>
      </c>
      <c r="G22" s="219">
        <v>115500000</v>
      </c>
      <c r="H22" s="207"/>
      <c r="I22" s="207"/>
      <c r="J22" s="97"/>
    </row>
    <row r="23" spans="1:10">
      <c r="A23" s="217" t="s">
        <v>17</v>
      </c>
      <c r="B23" s="217" t="s">
        <v>414</v>
      </c>
      <c r="C23" s="217" t="s">
        <v>530</v>
      </c>
      <c r="D23" s="217" t="s">
        <v>531</v>
      </c>
      <c r="E23" s="217" t="s">
        <v>462</v>
      </c>
      <c r="F23" s="217" t="s">
        <v>17</v>
      </c>
      <c r="G23" s="219">
        <v>4320000</v>
      </c>
      <c r="H23" s="207"/>
      <c r="I23" s="207"/>
      <c r="J23" s="97"/>
    </row>
    <row r="24" spans="1:10">
      <c r="A24" s="217" t="s">
        <v>17</v>
      </c>
      <c r="B24" s="217" t="s">
        <v>414</v>
      </c>
      <c r="C24" s="217" t="s">
        <v>530</v>
      </c>
      <c r="D24" s="217" t="s">
        <v>531</v>
      </c>
      <c r="E24" s="217" t="s">
        <v>462</v>
      </c>
      <c r="F24" s="217" t="s">
        <v>533</v>
      </c>
      <c r="G24" s="219">
        <v>4320000</v>
      </c>
      <c r="H24" s="207"/>
      <c r="I24" s="207"/>
      <c r="J24" s="97"/>
    </row>
    <row r="25" spans="1:10" ht="51">
      <c r="A25" s="221" t="s">
        <v>650</v>
      </c>
      <c r="B25" s="217" t="s">
        <v>17</v>
      </c>
      <c r="C25" s="217" t="s">
        <v>17</v>
      </c>
      <c r="D25" s="217" t="s">
        <v>17</v>
      </c>
      <c r="E25" s="217" t="s">
        <v>17</v>
      </c>
      <c r="F25" s="217" t="s">
        <v>17</v>
      </c>
      <c r="G25" s="219">
        <v>191366000</v>
      </c>
      <c r="H25" s="207"/>
      <c r="I25" s="207"/>
      <c r="J25" s="97"/>
    </row>
    <row r="26" spans="1:10">
      <c r="A26" s="217" t="s">
        <v>17</v>
      </c>
      <c r="B26" s="217" t="s">
        <v>414</v>
      </c>
      <c r="C26" s="217" t="s">
        <v>17</v>
      </c>
      <c r="D26" s="217" t="s">
        <v>17</v>
      </c>
      <c r="E26" s="217" t="s">
        <v>17</v>
      </c>
      <c r="F26" s="217" t="s">
        <v>17</v>
      </c>
      <c r="G26" s="219">
        <v>191366000</v>
      </c>
      <c r="H26" s="207"/>
      <c r="I26" s="207"/>
      <c r="J26" s="97"/>
    </row>
    <row r="27" spans="1:10">
      <c r="A27" s="217" t="s">
        <v>17</v>
      </c>
      <c r="B27" s="217" t="s">
        <v>414</v>
      </c>
      <c r="C27" s="217" t="s">
        <v>464</v>
      </c>
      <c r="D27" s="217" t="s">
        <v>17</v>
      </c>
      <c r="E27" s="217" t="s">
        <v>17</v>
      </c>
      <c r="F27" s="217" t="s">
        <v>17</v>
      </c>
      <c r="G27" s="219">
        <v>191366000</v>
      </c>
      <c r="H27" s="207"/>
      <c r="I27" s="207"/>
      <c r="J27" s="97"/>
    </row>
    <row r="28" spans="1:10">
      <c r="A28" s="217" t="s">
        <v>17</v>
      </c>
      <c r="B28" s="217" t="s">
        <v>414</v>
      </c>
      <c r="C28" s="217" t="s">
        <v>464</v>
      </c>
      <c r="D28" s="217" t="s">
        <v>515</v>
      </c>
      <c r="E28" s="217" t="s">
        <v>17</v>
      </c>
      <c r="F28" s="217" t="s">
        <v>17</v>
      </c>
      <c r="G28" s="219">
        <v>191366000</v>
      </c>
      <c r="H28" s="207"/>
      <c r="I28" s="207"/>
      <c r="J28" s="97"/>
    </row>
    <row r="29" spans="1:10">
      <c r="A29" s="217" t="s">
        <v>17</v>
      </c>
      <c r="B29" s="217" t="s">
        <v>414</v>
      </c>
      <c r="C29" s="217" t="s">
        <v>464</v>
      </c>
      <c r="D29" s="217" t="s">
        <v>515</v>
      </c>
      <c r="E29" s="217" t="s">
        <v>447</v>
      </c>
      <c r="F29" s="217" t="s">
        <v>17</v>
      </c>
      <c r="G29" s="219">
        <v>191366000</v>
      </c>
      <c r="H29" s="207"/>
      <c r="I29" s="207"/>
      <c r="J29" s="97"/>
    </row>
    <row r="30" spans="1:10">
      <c r="A30" s="217" t="s">
        <v>17</v>
      </c>
      <c r="B30" s="217" t="s">
        <v>414</v>
      </c>
      <c r="C30" s="217" t="s">
        <v>464</v>
      </c>
      <c r="D30" s="217" t="s">
        <v>515</v>
      </c>
      <c r="E30" s="217" t="s">
        <v>447</v>
      </c>
      <c r="F30" s="217" t="s">
        <v>516</v>
      </c>
      <c r="G30" s="219">
        <v>13095000</v>
      </c>
      <c r="H30" s="207"/>
      <c r="I30" s="207"/>
      <c r="J30" s="97"/>
    </row>
    <row r="31" spans="1:10">
      <c r="A31" s="217" t="s">
        <v>17</v>
      </c>
      <c r="B31" s="217" t="s">
        <v>414</v>
      </c>
      <c r="C31" s="217" t="s">
        <v>464</v>
      </c>
      <c r="D31" s="217" t="s">
        <v>515</v>
      </c>
      <c r="E31" s="217" t="s">
        <v>447</v>
      </c>
      <c r="F31" s="217" t="s">
        <v>448</v>
      </c>
      <c r="G31" s="219">
        <v>6400000</v>
      </c>
      <c r="H31" s="207"/>
      <c r="I31" s="207"/>
      <c r="J31" s="97"/>
    </row>
    <row r="32" spans="1:10">
      <c r="A32" s="217" t="s">
        <v>17</v>
      </c>
      <c r="B32" s="217" t="s">
        <v>414</v>
      </c>
      <c r="C32" s="217" t="s">
        <v>464</v>
      </c>
      <c r="D32" s="217" t="s">
        <v>515</v>
      </c>
      <c r="E32" s="217" t="s">
        <v>447</v>
      </c>
      <c r="F32" s="217" t="s">
        <v>449</v>
      </c>
      <c r="G32" s="219">
        <v>171871000</v>
      </c>
      <c r="H32" s="207"/>
      <c r="I32" s="207"/>
      <c r="J32" s="97"/>
    </row>
    <row r="33" spans="1:10" ht="38.25">
      <c r="A33" s="221" t="s">
        <v>651</v>
      </c>
      <c r="B33" s="217" t="s">
        <v>17</v>
      </c>
      <c r="C33" s="217" t="s">
        <v>17</v>
      </c>
      <c r="D33" s="217" t="s">
        <v>17</v>
      </c>
      <c r="E33" s="217" t="s">
        <v>17</v>
      </c>
      <c r="F33" s="217" t="s">
        <v>17</v>
      </c>
      <c r="G33" s="219">
        <v>47000000</v>
      </c>
      <c r="H33" s="207"/>
      <c r="I33" s="207"/>
      <c r="J33" s="97"/>
    </row>
    <row r="34" spans="1:10">
      <c r="A34" s="217" t="s">
        <v>17</v>
      </c>
      <c r="B34" s="217" t="s">
        <v>414</v>
      </c>
      <c r="C34" s="217" t="s">
        <v>17</v>
      </c>
      <c r="D34" s="217" t="s">
        <v>17</v>
      </c>
      <c r="E34" s="217" t="s">
        <v>17</v>
      </c>
      <c r="F34" s="217" t="s">
        <v>17</v>
      </c>
      <c r="G34" s="219">
        <v>47000000</v>
      </c>
      <c r="H34" s="207"/>
      <c r="I34" s="207"/>
      <c r="J34" s="97"/>
    </row>
    <row r="35" spans="1:10">
      <c r="A35" s="217" t="s">
        <v>17</v>
      </c>
      <c r="B35" s="217" t="s">
        <v>414</v>
      </c>
      <c r="C35" s="217" t="s">
        <v>523</v>
      </c>
      <c r="D35" s="217" t="s">
        <v>17</v>
      </c>
      <c r="E35" s="217" t="s">
        <v>17</v>
      </c>
      <c r="F35" s="217" t="s">
        <v>17</v>
      </c>
      <c r="G35" s="219">
        <v>47000000</v>
      </c>
      <c r="H35" s="207"/>
      <c r="I35" s="207"/>
      <c r="J35" s="97"/>
    </row>
    <row r="36" spans="1:10">
      <c r="A36" s="217" t="s">
        <v>17</v>
      </c>
      <c r="B36" s="217" t="s">
        <v>414</v>
      </c>
      <c r="C36" s="217" t="s">
        <v>523</v>
      </c>
      <c r="D36" s="217" t="s">
        <v>527</v>
      </c>
      <c r="E36" s="217" t="s">
        <v>17</v>
      </c>
      <c r="F36" s="217" t="s">
        <v>17</v>
      </c>
      <c r="G36" s="219">
        <v>47000000</v>
      </c>
      <c r="H36" s="207"/>
      <c r="I36" s="207"/>
      <c r="J36" s="97"/>
    </row>
    <row r="37" spans="1:10">
      <c r="A37" s="217" t="s">
        <v>17</v>
      </c>
      <c r="B37" s="217" t="s">
        <v>414</v>
      </c>
      <c r="C37" s="217" t="s">
        <v>523</v>
      </c>
      <c r="D37" s="217" t="s">
        <v>527</v>
      </c>
      <c r="E37" s="217" t="s">
        <v>445</v>
      </c>
      <c r="F37" s="217" t="s">
        <v>17</v>
      </c>
      <c r="G37" s="219">
        <v>47000000</v>
      </c>
      <c r="H37" s="207"/>
      <c r="I37" s="207"/>
      <c r="J37" s="97"/>
    </row>
    <row r="38" spans="1:10">
      <c r="A38" s="217" t="s">
        <v>17</v>
      </c>
      <c r="B38" s="217" t="s">
        <v>414</v>
      </c>
      <c r="C38" s="217" t="s">
        <v>523</v>
      </c>
      <c r="D38" s="217" t="s">
        <v>527</v>
      </c>
      <c r="E38" s="217" t="s">
        <v>445</v>
      </c>
      <c r="F38" s="217" t="s">
        <v>479</v>
      </c>
      <c r="G38" s="219">
        <v>47000000</v>
      </c>
      <c r="H38" s="207"/>
      <c r="I38" s="207"/>
      <c r="J38" s="97"/>
    </row>
    <row r="39" spans="1:10" ht="51">
      <c r="A39" s="221" t="s">
        <v>652</v>
      </c>
      <c r="B39" s="217" t="s">
        <v>17</v>
      </c>
      <c r="C39" s="217" t="s">
        <v>17</v>
      </c>
      <c r="D39" s="217" t="s">
        <v>17</v>
      </c>
      <c r="E39" s="217" t="s">
        <v>17</v>
      </c>
      <c r="F39" s="217" t="s">
        <v>17</v>
      </c>
      <c r="G39" s="219">
        <v>93916448</v>
      </c>
      <c r="H39" s="207"/>
      <c r="I39" s="207"/>
      <c r="J39" s="97"/>
    </row>
    <row r="40" spans="1:10">
      <c r="A40" s="217" t="s">
        <v>17</v>
      </c>
      <c r="B40" s="217" t="s">
        <v>414</v>
      </c>
      <c r="C40" s="217" t="s">
        <v>17</v>
      </c>
      <c r="D40" s="217" t="s">
        <v>17</v>
      </c>
      <c r="E40" s="217" t="s">
        <v>17</v>
      </c>
      <c r="F40" s="217" t="s">
        <v>17</v>
      </c>
      <c r="G40" s="219">
        <v>93916448</v>
      </c>
      <c r="H40" s="207"/>
      <c r="I40" s="207"/>
      <c r="J40" s="97"/>
    </row>
    <row r="41" spans="1:10">
      <c r="A41" s="217" t="s">
        <v>17</v>
      </c>
      <c r="B41" s="217" t="s">
        <v>414</v>
      </c>
      <c r="C41" s="217" t="s">
        <v>538</v>
      </c>
      <c r="D41" s="217" t="s">
        <v>17</v>
      </c>
      <c r="E41" s="217" t="s">
        <v>17</v>
      </c>
      <c r="F41" s="217" t="s">
        <v>17</v>
      </c>
      <c r="G41" s="219">
        <v>93916448</v>
      </c>
      <c r="H41" s="207"/>
      <c r="I41" s="207"/>
      <c r="J41" s="97"/>
    </row>
    <row r="42" spans="1:10">
      <c r="A42" s="217" t="s">
        <v>17</v>
      </c>
      <c r="B42" s="217" t="s">
        <v>414</v>
      </c>
      <c r="C42" s="217" t="s">
        <v>538</v>
      </c>
      <c r="D42" s="217" t="s">
        <v>539</v>
      </c>
      <c r="E42" s="217" t="s">
        <v>17</v>
      </c>
      <c r="F42" s="217" t="s">
        <v>17</v>
      </c>
      <c r="G42" s="219">
        <v>93916448</v>
      </c>
      <c r="H42" s="207"/>
      <c r="I42" s="207"/>
      <c r="J42" s="97"/>
    </row>
    <row r="43" spans="1:10">
      <c r="A43" s="217" t="s">
        <v>17</v>
      </c>
      <c r="B43" s="217" t="s">
        <v>414</v>
      </c>
      <c r="C43" s="217" t="s">
        <v>538</v>
      </c>
      <c r="D43" s="217" t="s">
        <v>539</v>
      </c>
      <c r="E43" s="217" t="s">
        <v>420</v>
      </c>
      <c r="F43" s="217" t="s">
        <v>17</v>
      </c>
      <c r="G43" s="219">
        <v>17253034</v>
      </c>
      <c r="H43" s="207"/>
      <c r="I43" s="207"/>
      <c r="J43" s="97"/>
    </row>
    <row r="44" spans="1:10">
      <c r="A44" s="217" t="s">
        <v>17</v>
      </c>
      <c r="B44" s="217" t="s">
        <v>414</v>
      </c>
      <c r="C44" s="217" t="s">
        <v>538</v>
      </c>
      <c r="D44" s="217" t="s">
        <v>539</v>
      </c>
      <c r="E44" s="217" t="s">
        <v>420</v>
      </c>
      <c r="F44" s="217" t="s">
        <v>423</v>
      </c>
      <c r="G44" s="219">
        <v>17253034</v>
      </c>
      <c r="H44" s="207"/>
      <c r="I44" s="207"/>
      <c r="J44" s="97"/>
    </row>
    <row r="45" spans="1:10">
      <c r="A45" s="217" t="s">
        <v>17</v>
      </c>
      <c r="B45" s="217" t="s">
        <v>414</v>
      </c>
      <c r="C45" s="217" t="s">
        <v>538</v>
      </c>
      <c r="D45" s="217" t="s">
        <v>539</v>
      </c>
      <c r="E45" s="217" t="s">
        <v>442</v>
      </c>
      <c r="F45" s="217" t="s">
        <v>17</v>
      </c>
      <c r="G45" s="219">
        <v>7726516</v>
      </c>
      <c r="H45" s="207"/>
      <c r="I45" s="207"/>
      <c r="J45" s="97"/>
    </row>
    <row r="46" spans="1:10">
      <c r="A46" s="217" t="s">
        <v>17</v>
      </c>
      <c r="B46" s="217" t="s">
        <v>414</v>
      </c>
      <c r="C46" s="217" t="s">
        <v>538</v>
      </c>
      <c r="D46" s="217" t="s">
        <v>539</v>
      </c>
      <c r="E46" s="217" t="s">
        <v>442</v>
      </c>
      <c r="F46" s="217" t="s">
        <v>443</v>
      </c>
      <c r="G46" s="219">
        <v>7726516</v>
      </c>
      <c r="H46" s="207"/>
      <c r="I46" s="207"/>
      <c r="J46" s="97"/>
    </row>
    <row r="47" spans="1:10">
      <c r="A47" s="217" t="s">
        <v>17</v>
      </c>
      <c r="B47" s="217" t="s">
        <v>414</v>
      </c>
      <c r="C47" s="217" t="s">
        <v>538</v>
      </c>
      <c r="D47" s="217" t="s">
        <v>539</v>
      </c>
      <c r="E47" s="217" t="s">
        <v>447</v>
      </c>
      <c r="F47" s="217" t="s">
        <v>17</v>
      </c>
      <c r="G47" s="219">
        <v>49378898</v>
      </c>
      <c r="H47" s="207"/>
      <c r="I47" s="207"/>
      <c r="J47" s="97"/>
    </row>
    <row r="48" spans="1:10">
      <c r="A48" s="217" t="s">
        <v>17</v>
      </c>
      <c r="B48" s="217" t="s">
        <v>414</v>
      </c>
      <c r="C48" s="217" t="s">
        <v>538</v>
      </c>
      <c r="D48" s="217" t="s">
        <v>539</v>
      </c>
      <c r="E48" s="217" t="s">
        <v>447</v>
      </c>
      <c r="F48" s="217" t="s">
        <v>516</v>
      </c>
      <c r="G48" s="219">
        <v>6924258</v>
      </c>
      <c r="H48" s="207"/>
      <c r="I48" s="207"/>
      <c r="J48" s="97"/>
    </row>
    <row r="49" spans="1:10">
      <c r="A49" s="217" t="s">
        <v>17</v>
      </c>
      <c r="B49" s="217" t="s">
        <v>414</v>
      </c>
      <c r="C49" s="217" t="s">
        <v>538</v>
      </c>
      <c r="D49" s="217" t="s">
        <v>539</v>
      </c>
      <c r="E49" s="217" t="s">
        <v>447</v>
      </c>
      <c r="F49" s="217" t="s">
        <v>449</v>
      </c>
      <c r="G49" s="219">
        <v>42454640</v>
      </c>
      <c r="H49" s="207"/>
      <c r="I49" s="207"/>
      <c r="J49" s="97"/>
    </row>
    <row r="50" spans="1:10">
      <c r="A50" s="217" t="s">
        <v>17</v>
      </c>
      <c r="B50" s="217" t="s">
        <v>414</v>
      </c>
      <c r="C50" s="217" t="s">
        <v>538</v>
      </c>
      <c r="D50" s="217" t="s">
        <v>539</v>
      </c>
      <c r="E50" s="217" t="s">
        <v>450</v>
      </c>
      <c r="F50" s="217" t="s">
        <v>17</v>
      </c>
      <c r="G50" s="219">
        <v>12600000</v>
      </c>
      <c r="H50" s="207"/>
      <c r="I50" s="207"/>
      <c r="J50" s="97"/>
    </row>
    <row r="51" spans="1:10">
      <c r="A51" s="217" t="s">
        <v>17</v>
      </c>
      <c r="B51" s="217" t="s">
        <v>414</v>
      </c>
      <c r="C51" s="217" t="s">
        <v>538</v>
      </c>
      <c r="D51" s="217" t="s">
        <v>539</v>
      </c>
      <c r="E51" s="217" t="s">
        <v>450</v>
      </c>
      <c r="F51" s="217" t="s">
        <v>451</v>
      </c>
      <c r="G51" s="219">
        <v>7000000</v>
      </c>
      <c r="H51" s="207"/>
      <c r="I51" s="207"/>
      <c r="J51" s="97"/>
    </row>
    <row r="52" spans="1:10">
      <c r="A52" s="217" t="s">
        <v>17</v>
      </c>
      <c r="B52" s="217" t="s">
        <v>414</v>
      </c>
      <c r="C52" s="217" t="s">
        <v>538</v>
      </c>
      <c r="D52" s="217" t="s">
        <v>539</v>
      </c>
      <c r="E52" s="217" t="s">
        <v>450</v>
      </c>
      <c r="F52" s="217" t="s">
        <v>452</v>
      </c>
      <c r="G52" s="219">
        <v>5600000</v>
      </c>
      <c r="H52" s="207"/>
      <c r="I52" s="207"/>
      <c r="J52" s="97"/>
    </row>
    <row r="53" spans="1:10">
      <c r="A53" s="217" t="s">
        <v>17</v>
      </c>
      <c r="B53" s="217" t="s">
        <v>414</v>
      </c>
      <c r="C53" s="217" t="s">
        <v>538</v>
      </c>
      <c r="D53" s="217" t="s">
        <v>539</v>
      </c>
      <c r="E53" s="217" t="s">
        <v>482</v>
      </c>
      <c r="F53" s="217" t="s">
        <v>17</v>
      </c>
      <c r="G53" s="219">
        <v>6958000</v>
      </c>
      <c r="H53" s="207"/>
      <c r="I53" s="207"/>
      <c r="J53" s="97"/>
    </row>
    <row r="54" spans="1:10">
      <c r="A54" s="217" t="s">
        <v>17</v>
      </c>
      <c r="B54" s="217" t="s">
        <v>414</v>
      </c>
      <c r="C54" s="217" t="s">
        <v>538</v>
      </c>
      <c r="D54" s="217" t="s">
        <v>539</v>
      </c>
      <c r="E54" s="217" t="s">
        <v>482</v>
      </c>
      <c r="F54" s="217" t="s">
        <v>514</v>
      </c>
      <c r="G54" s="219">
        <v>6958000</v>
      </c>
      <c r="H54" s="207"/>
      <c r="I54" s="207"/>
      <c r="J54" s="97"/>
    </row>
    <row r="55" spans="1:10" ht="51">
      <c r="A55" s="220" t="s">
        <v>653</v>
      </c>
      <c r="B55" s="217" t="s">
        <v>17</v>
      </c>
      <c r="C55" s="217" t="s">
        <v>17</v>
      </c>
      <c r="D55" s="217" t="s">
        <v>17</v>
      </c>
      <c r="E55" s="217" t="s">
        <v>17</v>
      </c>
      <c r="F55" s="217" t="s">
        <v>17</v>
      </c>
      <c r="G55" s="218">
        <v>1400266588</v>
      </c>
      <c r="H55" s="207"/>
      <c r="I55" s="207"/>
      <c r="J55" s="97"/>
    </row>
    <row r="56" spans="1:10" ht="76.5">
      <c r="A56" s="221" t="s">
        <v>654</v>
      </c>
      <c r="B56" s="217" t="s">
        <v>17</v>
      </c>
      <c r="C56" s="217" t="s">
        <v>17</v>
      </c>
      <c r="D56" s="217" t="s">
        <v>17</v>
      </c>
      <c r="E56" s="217" t="s">
        <v>17</v>
      </c>
      <c r="F56" s="217" t="s">
        <v>17</v>
      </c>
      <c r="G56" s="219">
        <v>1325809888</v>
      </c>
      <c r="H56" s="207"/>
      <c r="I56" s="207"/>
      <c r="J56" s="97"/>
    </row>
    <row r="57" spans="1:10">
      <c r="A57" s="217" t="s">
        <v>17</v>
      </c>
      <c r="B57" s="217" t="s">
        <v>414</v>
      </c>
      <c r="C57" s="217" t="s">
        <v>17</v>
      </c>
      <c r="D57" s="217" t="s">
        <v>17</v>
      </c>
      <c r="E57" s="217" t="s">
        <v>17</v>
      </c>
      <c r="F57" s="217" t="s">
        <v>17</v>
      </c>
      <c r="G57" s="219">
        <v>1325809888</v>
      </c>
      <c r="H57" s="207"/>
      <c r="I57" s="207"/>
      <c r="J57" s="97"/>
    </row>
    <row r="58" spans="1:10">
      <c r="A58" s="217" t="s">
        <v>17</v>
      </c>
      <c r="B58" s="217" t="s">
        <v>414</v>
      </c>
      <c r="C58" s="217" t="s">
        <v>464</v>
      </c>
      <c r="D58" s="217" t="s">
        <v>17</v>
      </c>
      <c r="E58" s="217" t="s">
        <v>17</v>
      </c>
      <c r="F58" s="217" t="s">
        <v>17</v>
      </c>
      <c r="G58" s="219">
        <v>243717477</v>
      </c>
      <c r="H58" s="207"/>
      <c r="I58" s="207"/>
      <c r="J58" s="97"/>
    </row>
    <row r="59" spans="1:10">
      <c r="A59" s="217" t="s">
        <v>17</v>
      </c>
      <c r="B59" s="217" t="s">
        <v>414</v>
      </c>
      <c r="C59" s="217" t="s">
        <v>464</v>
      </c>
      <c r="D59" s="217" t="s">
        <v>465</v>
      </c>
      <c r="E59" s="217" t="s">
        <v>17</v>
      </c>
      <c r="F59" s="217" t="s">
        <v>17</v>
      </c>
      <c r="G59" s="219">
        <v>243717477</v>
      </c>
      <c r="H59" s="207"/>
      <c r="I59" s="207"/>
      <c r="J59" s="97"/>
    </row>
    <row r="60" spans="1:10">
      <c r="A60" s="217" t="s">
        <v>17</v>
      </c>
      <c r="B60" s="217" t="s">
        <v>414</v>
      </c>
      <c r="C60" s="217" t="s">
        <v>464</v>
      </c>
      <c r="D60" s="217" t="s">
        <v>465</v>
      </c>
      <c r="E60" s="217" t="s">
        <v>492</v>
      </c>
      <c r="F60" s="217" t="s">
        <v>17</v>
      </c>
      <c r="G60" s="219">
        <v>16147977</v>
      </c>
      <c r="H60" s="207"/>
      <c r="I60" s="207"/>
      <c r="J60" s="97"/>
    </row>
    <row r="61" spans="1:10">
      <c r="A61" s="217" t="s">
        <v>17</v>
      </c>
      <c r="B61" s="217" t="s">
        <v>414</v>
      </c>
      <c r="C61" s="217" t="s">
        <v>464</v>
      </c>
      <c r="D61" s="217" t="s">
        <v>465</v>
      </c>
      <c r="E61" s="217" t="s">
        <v>492</v>
      </c>
      <c r="F61" s="217" t="s">
        <v>493</v>
      </c>
      <c r="G61" s="219">
        <v>16147977</v>
      </c>
      <c r="H61" s="207"/>
      <c r="I61" s="207"/>
      <c r="J61" s="97"/>
    </row>
    <row r="62" spans="1:10">
      <c r="A62" s="217" t="s">
        <v>17</v>
      </c>
      <c r="B62" s="217" t="s">
        <v>414</v>
      </c>
      <c r="C62" s="217" t="s">
        <v>464</v>
      </c>
      <c r="D62" s="217" t="s">
        <v>465</v>
      </c>
      <c r="E62" s="217" t="s">
        <v>494</v>
      </c>
      <c r="F62" s="217" t="s">
        <v>17</v>
      </c>
      <c r="G62" s="219">
        <v>213428000</v>
      </c>
      <c r="H62" s="207"/>
      <c r="I62" s="207"/>
      <c r="J62" s="97"/>
    </row>
    <row r="63" spans="1:10">
      <c r="A63" s="217" t="s">
        <v>17</v>
      </c>
      <c r="B63" s="217" t="s">
        <v>414</v>
      </c>
      <c r="C63" s="217" t="s">
        <v>464</v>
      </c>
      <c r="D63" s="217" t="s">
        <v>465</v>
      </c>
      <c r="E63" s="217" t="s">
        <v>494</v>
      </c>
      <c r="F63" s="217" t="s">
        <v>495</v>
      </c>
      <c r="G63" s="219">
        <v>213428000</v>
      </c>
      <c r="H63" s="207"/>
      <c r="I63" s="207"/>
      <c r="J63" s="97"/>
    </row>
    <row r="64" spans="1:10">
      <c r="A64" s="217" t="s">
        <v>17</v>
      </c>
      <c r="B64" s="217" t="s">
        <v>414</v>
      </c>
      <c r="C64" s="217" t="s">
        <v>464</v>
      </c>
      <c r="D64" s="217" t="s">
        <v>465</v>
      </c>
      <c r="E64" s="217" t="s">
        <v>496</v>
      </c>
      <c r="F64" s="217" t="s">
        <v>17</v>
      </c>
      <c r="G64" s="219">
        <v>14141500</v>
      </c>
      <c r="H64" s="207"/>
      <c r="I64" s="207"/>
      <c r="J64" s="97"/>
    </row>
    <row r="65" spans="1:10">
      <c r="A65" s="217" t="s">
        <v>17</v>
      </c>
      <c r="B65" s="217" t="s">
        <v>414</v>
      </c>
      <c r="C65" s="217" t="s">
        <v>464</v>
      </c>
      <c r="D65" s="217" t="s">
        <v>465</v>
      </c>
      <c r="E65" s="217" t="s">
        <v>496</v>
      </c>
      <c r="F65" s="217" t="s">
        <v>497</v>
      </c>
      <c r="G65" s="219">
        <v>6192000</v>
      </c>
      <c r="H65" s="207"/>
      <c r="I65" s="207"/>
      <c r="J65" s="97"/>
    </row>
    <row r="66" spans="1:10">
      <c r="A66" s="217" t="s">
        <v>17</v>
      </c>
      <c r="B66" s="217" t="s">
        <v>414</v>
      </c>
      <c r="C66" s="217" t="s">
        <v>464</v>
      </c>
      <c r="D66" s="217" t="s">
        <v>465</v>
      </c>
      <c r="E66" s="217" t="s">
        <v>496</v>
      </c>
      <c r="F66" s="217" t="s">
        <v>498</v>
      </c>
      <c r="G66" s="219">
        <v>5477000</v>
      </c>
      <c r="H66" s="207"/>
      <c r="I66" s="207"/>
      <c r="J66" s="97"/>
    </row>
    <row r="67" spans="1:10">
      <c r="A67" s="217" t="s">
        <v>17</v>
      </c>
      <c r="B67" s="217" t="s">
        <v>414</v>
      </c>
      <c r="C67" s="217" t="s">
        <v>464</v>
      </c>
      <c r="D67" s="217" t="s">
        <v>465</v>
      </c>
      <c r="E67" s="217" t="s">
        <v>496</v>
      </c>
      <c r="F67" s="217" t="s">
        <v>499</v>
      </c>
      <c r="G67" s="219">
        <v>2472500</v>
      </c>
      <c r="H67" s="207"/>
      <c r="I67" s="207"/>
      <c r="J67" s="97"/>
    </row>
    <row r="68" spans="1:10">
      <c r="A68" s="217" t="s">
        <v>17</v>
      </c>
      <c r="B68" s="217" t="s">
        <v>414</v>
      </c>
      <c r="C68" s="217" t="s">
        <v>530</v>
      </c>
      <c r="D68" s="217" t="s">
        <v>17</v>
      </c>
      <c r="E68" s="217" t="s">
        <v>17</v>
      </c>
      <c r="F68" s="217" t="s">
        <v>17</v>
      </c>
      <c r="G68" s="219">
        <v>1082092411</v>
      </c>
      <c r="H68" s="207"/>
      <c r="I68" s="207"/>
      <c r="J68" s="97"/>
    </row>
    <row r="69" spans="1:10">
      <c r="A69" s="217" t="s">
        <v>17</v>
      </c>
      <c r="B69" s="217" t="s">
        <v>414</v>
      </c>
      <c r="C69" s="217" t="s">
        <v>530</v>
      </c>
      <c r="D69" s="217" t="s">
        <v>535</v>
      </c>
      <c r="E69" s="217" t="s">
        <v>17</v>
      </c>
      <c r="F69" s="217" t="s">
        <v>17</v>
      </c>
      <c r="G69" s="219">
        <v>1082092411</v>
      </c>
      <c r="H69" s="207"/>
      <c r="I69" s="207"/>
      <c r="J69" s="97"/>
    </row>
    <row r="70" spans="1:10">
      <c r="A70" s="217" t="s">
        <v>17</v>
      </c>
      <c r="B70" s="217" t="s">
        <v>414</v>
      </c>
      <c r="C70" s="217" t="s">
        <v>530</v>
      </c>
      <c r="D70" s="217" t="s">
        <v>535</v>
      </c>
      <c r="E70" s="217" t="s">
        <v>494</v>
      </c>
      <c r="F70" s="217" t="s">
        <v>17</v>
      </c>
      <c r="G70" s="219">
        <v>1079692411</v>
      </c>
      <c r="H70" s="207"/>
      <c r="I70" s="207"/>
      <c r="J70" s="97"/>
    </row>
    <row r="71" spans="1:10">
      <c r="A71" s="217" t="s">
        <v>17</v>
      </c>
      <c r="B71" s="217" t="s">
        <v>414</v>
      </c>
      <c r="C71" s="217" t="s">
        <v>530</v>
      </c>
      <c r="D71" s="217" t="s">
        <v>535</v>
      </c>
      <c r="E71" s="217" t="s">
        <v>494</v>
      </c>
      <c r="F71" s="217" t="s">
        <v>495</v>
      </c>
      <c r="G71" s="219">
        <v>1079692411</v>
      </c>
      <c r="H71" s="207"/>
      <c r="I71" s="207"/>
      <c r="J71" s="97"/>
    </row>
    <row r="72" spans="1:10">
      <c r="A72" s="217" t="s">
        <v>17</v>
      </c>
      <c r="B72" s="217" t="s">
        <v>414</v>
      </c>
      <c r="C72" s="217" t="s">
        <v>530</v>
      </c>
      <c r="D72" s="217" t="s">
        <v>535</v>
      </c>
      <c r="E72" s="217" t="s">
        <v>496</v>
      </c>
      <c r="F72" s="217" t="s">
        <v>17</v>
      </c>
      <c r="G72" s="219">
        <v>2400000</v>
      </c>
      <c r="H72" s="207"/>
      <c r="I72" s="207"/>
      <c r="J72" s="97"/>
    </row>
    <row r="73" spans="1:10">
      <c r="A73" s="217" t="s">
        <v>17</v>
      </c>
      <c r="B73" s="217" t="s">
        <v>414</v>
      </c>
      <c r="C73" s="217" t="s">
        <v>530</v>
      </c>
      <c r="D73" s="217" t="s">
        <v>535</v>
      </c>
      <c r="E73" s="217" t="s">
        <v>496</v>
      </c>
      <c r="F73" s="217" t="s">
        <v>497</v>
      </c>
      <c r="G73" s="219">
        <v>2400000</v>
      </c>
      <c r="H73" s="207"/>
      <c r="I73" s="207"/>
      <c r="J73" s="97"/>
    </row>
    <row r="74" spans="1:10" ht="51">
      <c r="A74" s="221" t="s">
        <v>655</v>
      </c>
      <c r="B74" s="217" t="s">
        <v>17</v>
      </c>
      <c r="C74" s="217" t="s">
        <v>17</v>
      </c>
      <c r="D74" s="217" t="s">
        <v>17</v>
      </c>
      <c r="E74" s="217" t="s">
        <v>17</v>
      </c>
      <c r="F74" s="217" t="s">
        <v>17</v>
      </c>
      <c r="G74" s="219">
        <v>8067700</v>
      </c>
      <c r="H74" s="207"/>
      <c r="I74" s="207"/>
      <c r="J74" s="97"/>
    </row>
    <row r="75" spans="1:10">
      <c r="A75" s="217" t="s">
        <v>17</v>
      </c>
      <c r="B75" s="217" t="s">
        <v>414</v>
      </c>
      <c r="C75" s="217" t="s">
        <v>17</v>
      </c>
      <c r="D75" s="217" t="s">
        <v>17</v>
      </c>
      <c r="E75" s="217" t="s">
        <v>17</v>
      </c>
      <c r="F75" s="217" t="s">
        <v>17</v>
      </c>
      <c r="G75" s="219">
        <v>8067700</v>
      </c>
      <c r="H75" s="207"/>
      <c r="I75" s="207"/>
      <c r="J75" s="97"/>
    </row>
    <row r="76" spans="1:10">
      <c r="A76" s="217" t="s">
        <v>17</v>
      </c>
      <c r="B76" s="217" t="s">
        <v>414</v>
      </c>
      <c r="C76" s="217" t="s">
        <v>456</v>
      </c>
      <c r="D76" s="217" t="s">
        <v>17</v>
      </c>
      <c r="E76" s="217" t="s">
        <v>17</v>
      </c>
      <c r="F76" s="217" t="s">
        <v>17</v>
      </c>
      <c r="G76" s="219">
        <v>4047700</v>
      </c>
      <c r="H76" s="207"/>
      <c r="I76" s="207"/>
      <c r="J76" s="97"/>
    </row>
    <row r="77" spans="1:10">
      <c r="A77" s="217" t="s">
        <v>17</v>
      </c>
      <c r="B77" s="217" t="s">
        <v>414</v>
      </c>
      <c r="C77" s="217" t="s">
        <v>456</v>
      </c>
      <c r="D77" s="217" t="s">
        <v>457</v>
      </c>
      <c r="E77" s="217" t="s">
        <v>17</v>
      </c>
      <c r="F77" s="217" t="s">
        <v>17</v>
      </c>
      <c r="G77" s="219">
        <v>4047700</v>
      </c>
      <c r="H77" s="207"/>
      <c r="I77" s="207"/>
      <c r="J77" s="97"/>
    </row>
    <row r="78" spans="1:10">
      <c r="A78" s="217" t="s">
        <v>17</v>
      </c>
      <c r="B78" s="217" t="s">
        <v>414</v>
      </c>
      <c r="C78" s="217" t="s">
        <v>456</v>
      </c>
      <c r="D78" s="217" t="s">
        <v>457</v>
      </c>
      <c r="E78" s="217">
        <v>6600</v>
      </c>
      <c r="F78" s="217" t="s">
        <v>17</v>
      </c>
      <c r="G78" s="219">
        <v>4047700</v>
      </c>
      <c r="H78" s="207"/>
      <c r="I78" s="207"/>
      <c r="J78" s="97"/>
    </row>
    <row r="79" spans="1:10">
      <c r="A79" s="217" t="s">
        <v>17</v>
      </c>
      <c r="B79" s="217" t="s">
        <v>414</v>
      </c>
      <c r="C79" s="217" t="s">
        <v>456</v>
      </c>
      <c r="D79" s="217" t="s">
        <v>457</v>
      </c>
      <c r="E79" s="217">
        <v>6600</v>
      </c>
      <c r="F79" s="494">
        <v>6606</v>
      </c>
      <c r="G79" s="219">
        <v>4047700</v>
      </c>
      <c r="H79" s="207"/>
      <c r="I79" s="207"/>
      <c r="J79" s="97"/>
    </row>
    <row r="80" spans="1:10">
      <c r="A80" s="217" t="s">
        <v>17</v>
      </c>
      <c r="B80" s="217" t="s">
        <v>414</v>
      </c>
      <c r="C80" s="217" t="s">
        <v>570</v>
      </c>
      <c r="D80" s="217" t="s">
        <v>17</v>
      </c>
      <c r="E80" s="217" t="s">
        <v>17</v>
      </c>
      <c r="F80" s="217" t="s">
        <v>17</v>
      </c>
      <c r="G80" s="219">
        <v>4020000</v>
      </c>
      <c r="H80" s="207"/>
      <c r="I80" s="207"/>
      <c r="J80" s="97"/>
    </row>
    <row r="81" spans="1:10">
      <c r="A81" s="217" t="s">
        <v>17</v>
      </c>
      <c r="B81" s="217" t="s">
        <v>414</v>
      </c>
      <c r="C81" s="217" t="s">
        <v>570</v>
      </c>
      <c r="D81" s="217" t="s">
        <v>571</v>
      </c>
      <c r="E81" s="217" t="s">
        <v>17</v>
      </c>
      <c r="F81" s="217" t="s">
        <v>17</v>
      </c>
      <c r="G81" s="219">
        <v>4020000</v>
      </c>
      <c r="H81" s="207"/>
      <c r="I81" s="207"/>
      <c r="J81" s="97"/>
    </row>
    <row r="82" spans="1:10">
      <c r="A82" s="217" t="s">
        <v>17</v>
      </c>
      <c r="B82" s="217" t="s">
        <v>414</v>
      </c>
      <c r="C82" s="217" t="s">
        <v>570</v>
      </c>
      <c r="D82" s="217" t="s">
        <v>571</v>
      </c>
      <c r="E82" s="217" t="s">
        <v>445</v>
      </c>
      <c r="F82" s="217" t="s">
        <v>17</v>
      </c>
      <c r="G82" s="219">
        <v>4020000</v>
      </c>
      <c r="H82" s="207"/>
      <c r="I82" s="207"/>
      <c r="J82" s="97"/>
    </row>
    <row r="83" spans="1:10">
      <c r="A83" s="217" t="s">
        <v>17</v>
      </c>
      <c r="B83" s="217" t="s">
        <v>414</v>
      </c>
      <c r="C83" s="217" t="s">
        <v>570</v>
      </c>
      <c r="D83" s="217" t="s">
        <v>571</v>
      </c>
      <c r="E83" s="217" t="s">
        <v>445</v>
      </c>
      <c r="F83" s="217" t="s">
        <v>479</v>
      </c>
      <c r="G83" s="219">
        <v>4020000</v>
      </c>
      <c r="H83" s="207"/>
      <c r="I83" s="207"/>
      <c r="J83" s="97"/>
    </row>
    <row r="84" spans="1:10" ht="127.5">
      <c r="A84" s="221" t="s">
        <v>656</v>
      </c>
      <c r="B84" s="217" t="s">
        <v>17</v>
      </c>
      <c r="C84" s="217" t="s">
        <v>17</v>
      </c>
      <c r="D84" s="217" t="s">
        <v>17</v>
      </c>
      <c r="E84" s="217" t="s">
        <v>17</v>
      </c>
      <c r="F84" s="217" t="s">
        <v>17</v>
      </c>
      <c r="G84" s="219">
        <v>6004000</v>
      </c>
      <c r="H84" s="207"/>
      <c r="I84" s="207"/>
      <c r="J84" s="97"/>
    </row>
    <row r="85" spans="1:10">
      <c r="A85" s="217" t="s">
        <v>17</v>
      </c>
      <c r="B85" s="217" t="s">
        <v>414</v>
      </c>
      <c r="C85" s="217" t="s">
        <v>17</v>
      </c>
      <c r="D85" s="217" t="s">
        <v>17</v>
      </c>
      <c r="E85" s="217" t="s">
        <v>17</v>
      </c>
      <c r="F85" s="217" t="s">
        <v>17</v>
      </c>
      <c r="G85" s="219">
        <v>6004000</v>
      </c>
      <c r="H85" s="207"/>
      <c r="I85" s="207"/>
      <c r="J85" s="97"/>
    </row>
    <row r="86" spans="1:10">
      <c r="A86" s="217" t="s">
        <v>17</v>
      </c>
      <c r="B86" s="217" t="s">
        <v>414</v>
      </c>
      <c r="C86" s="217" t="s">
        <v>538</v>
      </c>
      <c r="D86" s="217" t="s">
        <v>17</v>
      </c>
      <c r="E86" s="217" t="s">
        <v>17</v>
      </c>
      <c r="F86" s="217" t="s">
        <v>17</v>
      </c>
      <c r="G86" s="219">
        <v>3004000</v>
      </c>
      <c r="H86" s="207"/>
      <c r="I86" s="207"/>
      <c r="J86" s="97"/>
    </row>
    <row r="87" spans="1:10">
      <c r="A87" s="217" t="s">
        <v>17</v>
      </c>
      <c r="B87" s="217" t="s">
        <v>414</v>
      </c>
      <c r="C87" s="217" t="s">
        <v>538</v>
      </c>
      <c r="D87" s="217" t="s">
        <v>539</v>
      </c>
      <c r="E87" s="217" t="s">
        <v>17</v>
      </c>
      <c r="F87" s="217" t="s">
        <v>17</v>
      </c>
      <c r="G87" s="219">
        <v>3004000</v>
      </c>
      <c r="H87" s="207"/>
      <c r="I87" s="207"/>
      <c r="J87" s="97"/>
    </row>
    <row r="88" spans="1:10">
      <c r="A88" s="217" t="s">
        <v>17</v>
      </c>
      <c r="B88" s="217" t="s">
        <v>414</v>
      </c>
      <c r="C88" s="217" t="s">
        <v>538</v>
      </c>
      <c r="D88" s="217" t="s">
        <v>539</v>
      </c>
      <c r="E88" s="217" t="s">
        <v>442</v>
      </c>
      <c r="F88" s="217" t="s">
        <v>17</v>
      </c>
      <c r="G88" s="219">
        <v>3004000</v>
      </c>
      <c r="H88" s="207"/>
      <c r="I88" s="207"/>
      <c r="J88" s="97"/>
    </row>
    <row r="89" spans="1:10">
      <c r="A89" s="217" t="s">
        <v>17</v>
      </c>
      <c r="B89" s="217" t="s">
        <v>414</v>
      </c>
      <c r="C89" s="217" t="s">
        <v>538</v>
      </c>
      <c r="D89" s="217" t="s">
        <v>539</v>
      </c>
      <c r="E89" s="217" t="s">
        <v>442</v>
      </c>
      <c r="F89" s="217" t="s">
        <v>443</v>
      </c>
      <c r="G89" s="219">
        <v>3004000</v>
      </c>
      <c r="H89" s="207"/>
      <c r="I89" s="207"/>
      <c r="J89" s="97"/>
    </row>
    <row r="90" spans="1:10">
      <c r="A90" s="217" t="s">
        <v>17</v>
      </c>
      <c r="B90" s="217" t="s">
        <v>414</v>
      </c>
      <c r="C90" s="217" t="s">
        <v>570</v>
      </c>
      <c r="D90" s="217" t="s">
        <v>17</v>
      </c>
      <c r="E90" s="217" t="s">
        <v>17</v>
      </c>
      <c r="F90" s="217" t="s">
        <v>17</v>
      </c>
      <c r="G90" s="219">
        <v>3000000</v>
      </c>
      <c r="H90" s="207"/>
      <c r="I90" s="207"/>
      <c r="J90" s="97"/>
    </row>
    <row r="91" spans="1:10">
      <c r="A91" s="217" t="s">
        <v>17</v>
      </c>
      <c r="B91" s="217" t="s">
        <v>414</v>
      </c>
      <c r="C91" s="217" t="s">
        <v>570</v>
      </c>
      <c r="D91" s="217" t="s">
        <v>571</v>
      </c>
      <c r="E91" s="217" t="s">
        <v>17</v>
      </c>
      <c r="F91" s="217" t="s">
        <v>17</v>
      </c>
      <c r="G91" s="219">
        <v>3000000</v>
      </c>
      <c r="H91" s="207"/>
      <c r="I91" s="207"/>
      <c r="J91" s="97"/>
    </row>
    <row r="92" spans="1:10">
      <c r="A92" s="217" t="s">
        <v>17</v>
      </c>
      <c r="B92" s="217" t="s">
        <v>414</v>
      </c>
      <c r="C92" s="217" t="s">
        <v>570</v>
      </c>
      <c r="D92" s="217" t="s">
        <v>571</v>
      </c>
      <c r="E92" s="217" t="s">
        <v>442</v>
      </c>
      <c r="F92" s="217" t="s">
        <v>17</v>
      </c>
      <c r="G92" s="219">
        <v>3000000</v>
      </c>
      <c r="H92" s="207"/>
      <c r="I92" s="207"/>
      <c r="J92" s="97"/>
    </row>
    <row r="93" spans="1:10">
      <c r="A93" s="217" t="s">
        <v>17</v>
      </c>
      <c r="B93" s="217" t="s">
        <v>414</v>
      </c>
      <c r="C93" s="217" t="s">
        <v>570</v>
      </c>
      <c r="D93" s="217" t="s">
        <v>571</v>
      </c>
      <c r="E93" s="217" t="s">
        <v>442</v>
      </c>
      <c r="F93" s="217" t="s">
        <v>443</v>
      </c>
      <c r="G93" s="219">
        <v>3000000</v>
      </c>
      <c r="H93" s="207"/>
      <c r="I93" s="207"/>
      <c r="J93" s="97"/>
    </row>
    <row r="94" spans="1:10" ht="127.5">
      <c r="A94" s="221" t="s">
        <v>657</v>
      </c>
      <c r="B94" s="217" t="s">
        <v>17</v>
      </c>
      <c r="C94" s="217" t="s">
        <v>17</v>
      </c>
      <c r="D94" s="217" t="s">
        <v>17</v>
      </c>
      <c r="E94" s="217" t="s">
        <v>17</v>
      </c>
      <c r="F94" s="217" t="s">
        <v>17</v>
      </c>
      <c r="G94" s="219">
        <v>60385000</v>
      </c>
      <c r="H94" s="207"/>
      <c r="I94" s="207"/>
      <c r="J94" s="97"/>
    </row>
    <row r="95" spans="1:10">
      <c r="A95" s="217" t="s">
        <v>17</v>
      </c>
      <c r="B95" s="217" t="s">
        <v>414</v>
      </c>
      <c r="C95" s="217" t="s">
        <v>17</v>
      </c>
      <c r="D95" s="217" t="s">
        <v>17</v>
      </c>
      <c r="E95" s="217" t="s">
        <v>17</v>
      </c>
      <c r="F95" s="217" t="s">
        <v>17</v>
      </c>
      <c r="G95" s="219">
        <v>60385000</v>
      </c>
      <c r="H95" s="207"/>
      <c r="I95" s="207"/>
      <c r="J95" s="97"/>
    </row>
    <row r="96" spans="1:10">
      <c r="A96" s="217" t="s">
        <v>17</v>
      </c>
      <c r="B96" s="217" t="s">
        <v>414</v>
      </c>
      <c r="C96" s="217" t="s">
        <v>538</v>
      </c>
      <c r="D96" s="217" t="s">
        <v>17</v>
      </c>
      <c r="E96" s="217" t="s">
        <v>17</v>
      </c>
      <c r="F96" s="217" t="s">
        <v>17</v>
      </c>
      <c r="G96" s="219">
        <v>60385000</v>
      </c>
      <c r="H96" s="207"/>
      <c r="I96" s="207"/>
      <c r="J96" s="97"/>
    </row>
    <row r="97" spans="1:10">
      <c r="A97" s="217" t="s">
        <v>17</v>
      </c>
      <c r="B97" s="217" t="s">
        <v>414</v>
      </c>
      <c r="C97" s="217" t="s">
        <v>538</v>
      </c>
      <c r="D97" s="217" t="s">
        <v>560</v>
      </c>
      <c r="E97" s="217" t="s">
        <v>17</v>
      </c>
      <c r="F97" s="217" t="s">
        <v>17</v>
      </c>
      <c r="G97" s="219">
        <v>60385000</v>
      </c>
      <c r="H97" s="207"/>
      <c r="I97" s="207"/>
      <c r="J97" s="97"/>
    </row>
    <row r="98" spans="1:10">
      <c r="A98" s="217" t="s">
        <v>17</v>
      </c>
      <c r="B98" s="217" t="s">
        <v>414</v>
      </c>
      <c r="C98" s="217" t="s">
        <v>538</v>
      </c>
      <c r="D98" s="217" t="s">
        <v>560</v>
      </c>
      <c r="E98" s="217" t="s">
        <v>442</v>
      </c>
      <c r="F98" s="217" t="s">
        <v>17</v>
      </c>
      <c r="G98" s="219">
        <v>7900000</v>
      </c>
      <c r="H98" s="207"/>
      <c r="I98" s="207"/>
      <c r="J98" s="97"/>
    </row>
    <row r="99" spans="1:10">
      <c r="A99" s="217" t="s">
        <v>17</v>
      </c>
      <c r="B99" s="217" t="s">
        <v>414</v>
      </c>
      <c r="C99" s="217" t="s">
        <v>538</v>
      </c>
      <c r="D99" s="217" t="s">
        <v>560</v>
      </c>
      <c r="E99" s="217" t="s">
        <v>442</v>
      </c>
      <c r="F99" s="217" t="s">
        <v>443</v>
      </c>
      <c r="G99" s="219">
        <v>7900000</v>
      </c>
      <c r="H99" s="207"/>
      <c r="I99" s="207"/>
      <c r="J99" s="97"/>
    </row>
    <row r="100" spans="1:10">
      <c r="A100" s="217" t="s">
        <v>17</v>
      </c>
      <c r="B100" s="217" t="s">
        <v>414</v>
      </c>
      <c r="C100" s="217" t="s">
        <v>538</v>
      </c>
      <c r="D100" s="217" t="s">
        <v>560</v>
      </c>
      <c r="E100" s="217" t="s">
        <v>447</v>
      </c>
      <c r="F100" s="217" t="s">
        <v>17</v>
      </c>
      <c r="G100" s="219">
        <v>12985000</v>
      </c>
      <c r="H100" s="207"/>
      <c r="I100" s="207"/>
      <c r="J100" s="97"/>
    </row>
    <row r="101" spans="1:10">
      <c r="A101" s="217" t="s">
        <v>17</v>
      </c>
      <c r="B101" s="217" t="s">
        <v>414</v>
      </c>
      <c r="C101" s="217" t="s">
        <v>538</v>
      </c>
      <c r="D101" s="217" t="s">
        <v>560</v>
      </c>
      <c r="E101" s="217" t="s">
        <v>447</v>
      </c>
      <c r="F101" s="217" t="s">
        <v>448</v>
      </c>
      <c r="G101" s="219">
        <v>4500000</v>
      </c>
      <c r="H101" s="207"/>
      <c r="I101" s="207"/>
      <c r="J101" s="97"/>
    </row>
    <row r="102" spans="1:10">
      <c r="A102" s="217" t="s">
        <v>17</v>
      </c>
      <c r="B102" s="217" t="s">
        <v>414</v>
      </c>
      <c r="C102" s="217" t="s">
        <v>538</v>
      </c>
      <c r="D102" s="217" t="s">
        <v>560</v>
      </c>
      <c r="E102" s="217" t="s">
        <v>447</v>
      </c>
      <c r="F102" s="217" t="s">
        <v>449</v>
      </c>
      <c r="G102" s="219">
        <v>8485000</v>
      </c>
      <c r="H102" s="207"/>
      <c r="I102" s="207"/>
      <c r="J102" s="97"/>
    </row>
    <row r="103" spans="1:10">
      <c r="A103" s="217" t="s">
        <v>17</v>
      </c>
      <c r="B103" s="217" t="s">
        <v>414</v>
      </c>
      <c r="C103" s="217" t="s">
        <v>538</v>
      </c>
      <c r="D103" s="217" t="s">
        <v>560</v>
      </c>
      <c r="E103" s="217" t="s">
        <v>525</v>
      </c>
      <c r="F103" s="217" t="s">
        <v>17</v>
      </c>
      <c r="G103" s="219">
        <v>39500000</v>
      </c>
      <c r="H103" s="207"/>
      <c r="I103" s="207"/>
      <c r="J103" s="97"/>
    </row>
    <row r="104" spans="1:10">
      <c r="A104" s="217" t="s">
        <v>17</v>
      </c>
      <c r="B104" s="217" t="s">
        <v>414</v>
      </c>
      <c r="C104" s="217" t="s">
        <v>538</v>
      </c>
      <c r="D104" s="217" t="s">
        <v>560</v>
      </c>
      <c r="E104" s="217" t="s">
        <v>525</v>
      </c>
      <c r="F104" s="217" t="s">
        <v>552</v>
      </c>
      <c r="G104" s="219">
        <v>39500000</v>
      </c>
      <c r="H104" s="207"/>
      <c r="I104" s="207"/>
      <c r="J104" s="97"/>
    </row>
    <row r="105" spans="1:10" ht="89.25">
      <c r="A105" s="220" t="s">
        <v>658</v>
      </c>
      <c r="B105" s="217" t="s">
        <v>17</v>
      </c>
      <c r="C105" s="217" t="s">
        <v>17</v>
      </c>
      <c r="D105" s="217" t="s">
        <v>17</v>
      </c>
      <c r="E105" s="217" t="s">
        <v>17</v>
      </c>
      <c r="F105" s="217" t="s">
        <v>17</v>
      </c>
      <c r="G105" s="218">
        <v>8811305139</v>
      </c>
      <c r="H105" s="207"/>
      <c r="I105" s="207"/>
      <c r="J105" s="97"/>
    </row>
    <row r="106" spans="1:10" ht="51">
      <c r="A106" s="221" t="s">
        <v>659</v>
      </c>
      <c r="B106" s="217" t="s">
        <v>17</v>
      </c>
      <c r="C106" s="217" t="s">
        <v>17</v>
      </c>
      <c r="D106" s="217" t="s">
        <v>17</v>
      </c>
      <c r="E106" s="217" t="s">
        <v>17</v>
      </c>
      <c r="F106" s="217" t="s">
        <v>17</v>
      </c>
      <c r="G106" s="219">
        <v>580000000</v>
      </c>
      <c r="H106" s="207"/>
      <c r="I106" s="207"/>
      <c r="J106" s="97"/>
    </row>
    <row r="107" spans="1:10">
      <c r="A107" s="217" t="s">
        <v>17</v>
      </c>
      <c r="B107" s="217" t="s">
        <v>414</v>
      </c>
      <c r="C107" s="217" t="s">
        <v>17</v>
      </c>
      <c r="D107" s="217" t="s">
        <v>17</v>
      </c>
      <c r="E107" s="217" t="s">
        <v>17</v>
      </c>
      <c r="F107" s="217" t="s">
        <v>17</v>
      </c>
      <c r="G107" s="219">
        <v>580000000</v>
      </c>
      <c r="H107" s="207"/>
      <c r="I107" s="207"/>
      <c r="J107" s="97"/>
    </row>
    <row r="108" spans="1:10">
      <c r="A108" s="217" t="s">
        <v>17</v>
      </c>
      <c r="B108" s="217" t="s">
        <v>414</v>
      </c>
      <c r="C108" s="217" t="s">
        <v>530</v>
      </c>
      <c r="D108" s="217" t="s">
        <v>17</v>
      </c>
      <c r="E108" s="217" t="s">
        <v>17</v>
      </c>
      <c r="F108" s="217" t="s">
        <v>17</v>
      </c>
      <c r="G108" s="219">
        <v>580000000</v>
      </c>
      <c r="H108" s="207"/>
      <c r="I108" s="207"/>
      <c r="J108" s="97"/>
    </row>
    <row r="109" spans="1:10">
      <c r="A109" s="217" t="s">
        <v>17</v>
      </c>
      <c r="B109" s="217" t="s">
        <v>414</v>
      </c>
      <c r="C109" s="217" t="s">
        <v>530</v>
      </c>
      <c r="D109" s="217" t="s">
        <v>536</v>
      </c>
      <c r="E109" s="217" t="s">
        <v>17</v>
      </c>
      <c r="F109" s="217" t="s">
        <v>17</v>
      </c>
      <c r="G109" s="219">
        <v>580000000</v>
      </c>
      <c r="H109" s="207"/>
      <c r="I109" s="207"/>
      <c r="J109" s="97"/>
    </row>
    <row r="110" spans="1:10">
      <c r="A110" s="217" t="s">
        <v>17</v>
      </c>
      <c r="B110" s="217" t="s">
        <v>414</v>
      </c>
      <c r="C110" s="217" t="s">
        <v>530</v>
      </c>
      <c r="D110" s="217" t="s">
        <v>536</v>
      </c>
      <c r="E110" s="217" t="s">
        <v>492</v>
      </c>
      <c r="F110" s="217" t="s">
        <v>17</v>
      </c>
      <c r="G110" s="219">
        <v>29822077</v>
      </c>
      <c r="H110" s="207"/>
      <c r="I110" s="207"/>
      <c r="J110" s="97"/>
    </row>
    <row r="111" spans="1:10">
      <c r="A111" s="217" t="s">
        <v>17</v>
      </c>
      <c r="B111" s="217" t="s">
        <v>414</v>
      </c>
      <c r="C111" s="217" t="s">
        <v>530</v>
      </c>
      <c r="D111" s="217" t="s">
        <v>536</v>
      </c>
      <c r="E111" s="217" t="s">
        <v>492</v>
      </c>
      <c r="F111" s="217" t="s">
        <v>493</v>
      </c>
      <c r="G111" s="219">
        <v>29822077</v>
      </c>
      <c r="H111" s="207"/>
      <c r="I111" s="207"/>
      <c r="J111" s="97"/>
    </row>
    <row r="112" spans="1:10">
      <c r="A112" s="217" t="s">
        <v>17</v>
      </c>
      <c r="B112" s="217" t="s">
        <v>414</v>
      </c>
      <c r="C112" s="217" t="s">
        <v>530</v>
      </c>
      <c r="D112" s="217" t="s">
        <v>536</v>
      </c>
      <c r="E112" s="217" t="s">
        <v>494</v>
      </c>
      <c r="F112" s="217" t="s">
        <v>17</v>
      </c>
      <c r="G112" s="219">
        <v>549613717</v>
      </c>
      <c r="H112" s="207"/>
      <c r="I112" s="207"/>
      <c r="J112" s="97"/>
    </row>
    <row r="113" spans="1:10">
      <c r="A113" s="217" t="s">
        <v>17</v>
      </c>
      <c r="B113" s="217" t="s">
        <v>414</v>
      </c>
      <c r="C113" s="217" t="s">
        <v>530</v>
      </c>
      <c r="D113" s="217" t="s">
        <v>536</v>
      </c>
      <c r="E113" s="217" t="s">
        <v>494</v>
      </c>
      <c r="F113" s="217" t="s">
        <v>495</v>
      </c>
      <c r="G113" s="219">
        <v>549613717</v>
      </c>
      <c r="H113" s="207"/>
      <c r="I113" s="207"/>
      <c r="J113" s="97"/>
    </row>
    <row r="114" spans="1:10">
      <c r="A114" s="217" t="s">
        <v>17</v>
      </c>
      <c r="B114" s="217" t="s">
        <v>414</v>
      </c>
      <c r="C114" s="217" t="s">
        <v>530</v>
      </c>
      <c r="D114" s="217" t="s">
        <v>536</v>
      </c>
      <c r="E114" s="217" t="s">
        <v>496</v>
      </c>
      <c r="F114" s="217" t="s">
        <v>17</v>
      </c>
      <c r="G114" s="219">
        <v>564206</v>
      </c>
      <c r="H114" s="207"/>
      <c r="I114" s="207"/>
      <c r="J114" s="97"/>
    </row>
    <row r="115" spans="1:10">
      <c r="A115" s="217" t="s">
        <v>17</v>
      </c>
      <c r="B115" s="217" t="s">
        <v>414</v>
      </c>
      <c r="C115" s="217" t="s">
        <v>530</v>
      </c>
      <c r="D115" s="217" t="s">
        <v>536</v>
      </c>
      <c r="E115" s="217" t="s">
        <v>496</v>
      </c>
      <c r="F115" s="217" t="s">
        <v>499</v>
      </c>
      <c r="G115" s="219">
        <v>564206</v>
      </c>
      <c r="H115" s="207"/>
      <c r="I115" s="207"/>
      <c r="J115" s="97"/>
    </row>
    <row r="116" spans="1:10" ht="89.25">
      <c r="A116" s="221" t="s">
        <v>660</v>
      </c>
      <c r="B116" s="217" t="s">
        <v>17</v>
      </c>
      <c r="C116" s="217" t="s">
        <v>17</v>
      </c>
      <c r="D116" s="217" t="s">
        <v>17</v>
      </c>
      <c r="E116" s="217" t="s">
        <v>17</v>
      </c>
      <c r="F116" s="217" t="s">
        <v>17</v>
      </c>
      <c r="G116" s="219">
        <v>7769835539</v>
      </c>
      <c r="H116" s="207"/>
      <c r="I116" s="207"/>
      <c r="J116" s="97"/>
    </row>
    <row r="117" spans="1:10">
      <c r="A117" s="217" t="s">
        <v>17</v>
      </c>
      <c r="B117" s="217" t="s">
        <v>414</v>
      </c>
      <c r="C117" s="217" t="s">
        <v>17</v>
      </c>
      <c r="D117" s="217" t="s">
        <v>17</v>
      </c>
      <c r="E117" s="217" t="s">
        <v>17</v>
      </c>
      <c r="F117" s="217" t="s">
        <v>17</v>
      </c>
      <c r="G117" s="219">
        <v>7769835539</v>
      </c>
      <c r="H117" s="207"/>
      <c r="I117" s="207"/>
      <c r="J117" s="97"/>
    </row>
    <row r="118" spans="1:10">
      <c r="A118" s="217" t="s">
        <v>17</v>
      </c>
      <c r="B118" s="217" t="s">
        <v>414</v>
      </c>
      <c r="C118" s="217" t="s">
        <v>464</v>
      </c>
      <c r="D118" s="217" t="s">
        <v>17</v>
      </c>
      <c r="E118" s="217" t="s">
        <v>17</v>
      </c>
      <c r="F118" s="217" t="s">
        <v>17</v>
      </c>
      <c r="G118" s="219">
        <v>562939461</v>
      </c>
      <c r="H118" s="207"/>
      <c r="I118" s="207"/>
      <c r="J118" s="97"/>
    </row>
    <row r="119" spans="1:10">
      <c r="A119" s="217" t="s">
        <v>17</v>
      </c>
      <c r="B119" s="217" t="s">
        <v>414</v>
      </c>
      <c r="C119" s="217" t="s">
        <v>464</v>
      </c>
      <c r="D119" s="217" t="s">
        <v>465</v>
      </c>
      <c r="E119" s="217" t="s">
        <v>17</v>
      </c>
      <c r="F119" s="217" t="s">
        <v>17</v>
      </c>
      <c r="G119" s="219">
        <v>338841850</v>
      </c>
      <c r="H119" s="207"/>
      <c r="I119" s="207"/>
      <c r="J119" s="97"/>
    </row>
    <row r="120" spans="1:10">
      <c r="A120" s="217" t="s">
        <v>17</v>
      </c>
      <c r="B120" s="217" t="s">
        <v>414</v>
      </c>
      <c r="C120" s="217" t="s">
        <v>464</v>
      </c>
      <c r="D120" s="217" t="s">
        <v>465</v>
      </c>
      <c r="E120" s="217" t="s">
        <v>492</v>
      </c>
      <c r="F120" s="217" t="s">
        <v>17</v>
      </c>
      <c r="G120" s="219">
        <v>23188897</v>
      </c>
      <c r="H120" s="207"/>
      <c r="I120" s="207"/>
      <c r="J120" s="97"/>
    </row>
    <row r="121" spans="1:10">
      <c r="A121" s="217" t="s">
        <v>17</v>
      </c>
      <c r="B121" s="217" t="s">
        <v>414</v>
      </c>
      <c r="C121" s="217" t="s">
        <v>464</v>
      </c>
      <c r="D121" s="217" t="s">
        <v>465</v>
      </c>
      <c r="E121" s="217" t="s">
        <v>492</v>
      </c>
      <c r="F121" s="217" t="s">
        <v>493</v>
      </c>
      <c r="G121" s="219">
        <v>23188897</v>
      </c>
      <c r="H121" s="207"/>
      <c r="I121" s="207"/>
      <c r="J121" s="97"/>
    </row>
    <row r="122" spans="1:10">
      <c r="A122" s="217" t="s">
        <v>17</v>
      </c>
      <c r="B122" s="217" t="s">
        <v>414</v>
      </c>
      <c r="C122" s="217" t="s">
        <v>464</v>
      </c>
      <c r="D122" s="217" t="s">
        <v>465</v>
      </c>
      <c r="E122" s="217" t="s">
        <v>494</v>
      </c>
      <c r="F122" s="217" t="s">
        <v>17</v>
      </c>
      <c r="G122" s="219">
        <v>292541531</v>
      </c>
      <c r="H122" s="207"/>
      <c r="I122" s="207"/>
      <c r="J122" s="97"/>
    </row>
    <row r="123" spans="1:10">
      <c r="A123" s="217" t="s">
        <v>17</v>
      </c>
      <c r="B123" s="217" t="s">
        <v>414</v>
      </c>
      <c r="C123" s="217" t="s">
        <v>464</v>
      </c>
      <c r="D123" s="217" t="s">
        <v>465</v>
      </c>
      <c r="E123" s="217" t="s">
        <v>494</v>
      </c>
      <c r="F123" s="217" t="s">
        <v>495</v>
      </c>
      <c r="G123" s="219">
        <v>292541531</v>
      </c>
      <c r="H123" s="207"/>
      <c r="I123" s="207"/>
      <c r="J123" s="97"/>
    </row>
    <row r="124" spans="1:10">
      <c r="A124" s="217" t="s">
        <v>17</v>
      </c>
      <c r="B124" s="217" t="s">
        <v>414</v>
      </c>
      <c r="C124" s="217" t="s">
        <v>464</v>
      </c>
      <c r="D124" s="217" t="s">
        <v>465</v>
      </c>
      <c r="E124" s="217" t="s">
        <v>496</v>
      </c>
      <c r="F124" s="217" t="s">
        <v>17</v>
      </c>
      <c r="G124" s="219">
        <v>23111422</v>
      </c>
      <c r="H124" s="207"/>
      <c r="I124" s="207"/>
      <c r="J124" s="97"/>
    </row>
    <row r="125" spans="1:10">
      <c r="A125" s="217" t="s">
        <v>17</v>
      </c>
      <c r="B125" s="217" t="s">
        <v>414</v>
      </c>
      <c r="C125" s="217" t="s">
        <v>464</v>
      </c>
      <c r="D125" s="217" t="s">
        <v>465</v>
      </c>
      <c r="E125" s="217" t="s">
        <v>496</v>
      </c>
      <c r="F125" s="217" t="s">
        <v>497</v>
      </c>
      <c r="G125" s="219">
        <v>10080981</v>
      </c>
      <c r="H125" s="207"/>
      <c r="I125" s="207"/>
      <c r="J125" s="97"/>
    </row>
    <row r="126" spans="1:10">
      <c r="A126" s="217" t="s">
        <v>17</v>
      </c>
      <c r="B126" s="217" t="s">
        <v>414</v>
      </c>
      <c r="C126" s="217" t="s">
        <v>464</v>
      </c>
      <c r="D126" s="217" t="s">
        <v>465</v>
      </c>
      <c r="E126" s="217" t="s">
        <v>496</v>
      </c>
      <c r="F126" s="217" t="s">
        <v>498</v>
      </c>
      <c r="G126" s="219">
        <v>9609989</v>
      </c>
      <c r="H126" s="207"/>
      <c r="I126" s="207"/>
      <c r="J126" s="97"/>
    </row>
    <row r="127" spans="1:10">
      <c r="A127" s="217" t="s">
        <v>17</v>
      </c>
      <c r="B127" s="217" t="s">
        <v>414</v>
      </c>
      <c r="C127" s="217" t="s">
        <v>464</v>
      </c>
      <c r="D127" s="217" t="s">
        <v>465</v>
      </c>
      <c r="E127" s="217" t="s">
        <v>496</v>
      </c>
      <c r="F127" s="217" t="s">
        <v>499</v>
      </c>
      <c r="G127" s="219">
        <v>3420452</v>
      </c>
      <c r="H127" s="207"/>
      <c r="I127" s="207"/>
      <c r="J127" s="97"/>
    </row>
    <row r="128" spans="1:10">
      <c r="A128" s="217" t="s">
        <v>17</v>
      </c>
      <c r="B128" s="217" t="s">
        <v>414</v>
      </c>
      <c r="C128" s="217" t="s">
        <v>464</v>
      </c>
      <c r="D128" s="217" t="s">
        <v>500</v>
      </c>
      <c r="E128" s="217" t="s">
        <v>17</v>
      </c>
      <c r="F128" s="217" t="s">
        <v>17</v>
      </c>
      <c r="G128" s="219">
        <v>224097611</v>
      </c>
      <c r="H128" s="207"/>
      <c r="I128" s="207"/>
      <c r="J128" s="97"/>
    </row>
    <row r="129" spans="1:10">
      <c r="A129" s="217" t="s">
        <v>17</v>
      </c>
      <c r="B129" s="217" t="s">
        <v>414</v>
      </c>
      <c r="C129" s="217" t="s">
        <v>464</v>
      </c>
      <c r="D129" s="217" t="s">
        <v>500</v>
      </c>
      <c r="E129" s="217" t="s">
        <v>492</v>
      </c>
      <c r="F129" s="217" t="s">
        <v>17</v>
      </c>
      <c r="G129" s="219">
        <v>15626708</v>
      </c>
      <c r="H129" s="207"/>
      <c r="I129" s="207"/>
      <c r="J129" s="97"/>
    </row>
    <row r="130" spans="1:10">
      <c r="A130" s="217" t="s">
        <v>17</v>
      </c>
      <c r="B130" s="217" t="s">
        <v>414</v>
      </c>
      <c r="C130" s="217" t="s">
        <v>464</v>
      </c>
      <c r="D130" s="217" t="s">
        <v>500</v>
      </c>
      <c r="E130" s="217" t="s">
        <v>492</v>
      </c>
      <c r="F130" s="217" t="s">
        <v>493</v>
      </c>
      <c r="G130" s="219">
        <v>15626708</v>
      </c>
      <c r="H130" s="207"/>
      <c r="I130" s="207"/>
      <c r="J130" s="97"/>
    </row>
    <row r="131" spans="1:10">
      <c r="A131" s="217" t="s">
        <v>17</v>
      </c>
      <c r="B131" s="217" t="s">
        <v>414</v>
      </c>
      <c r="C131" s="217" t="s">
        <v>464</v>
      </c>
      <c r="D131" s="217" t="s">
        <v>500</v>
      </c>
      <c r="E131" s="217" t="s">
        <v>494</v>
      </c>
      <c r="F131" s="217" t="s">
        <v>17</v>
      </c>
      <c r="G131" s="219">
        <v>194943240</v>
      </c>
      <c r="H131" s="207"/>
      <c r="I131" s="207"/>
      <c r="J131" s="97"/>
    </row>
    <row r="132" spans="1:10">
      <c r="A132" s="217" t="s">
        <v>17</v>
      </c>
      <c r="B132" s="217" t="s">
        <v>414</v>
      </c>
      <c r="C132" s="217" t="s">
        <v>464</v>
      </c>
      <c r="D132" s="217" t="s">
        <v>500</v>
      </c>
      <c r="E132" s="217" t="s">
        <v>494</v>
      </c>
      <c r="F132" s="217" t="s">
        <v>495</v>
      </c>
      <c r="G132" s="219">
        <v>194943240</v>
      </c>
      <c r="H132" s="207"/>
      <c r="I132" s="207"/>
      <c r="J132" s="97"/>
    </row>
    <row r="133" spans="1:10">
      <c r="A133" s="217" t="s">
        <v>17</v>
      </c>
      <c r="B133" s="217" t="s">
        <v>414</v>
      </c>
      <c r="C133" s="217" t="s">
        <v>464</v>
      </c>
      <c r="D133" s="217" t="s">
        <v>500</v>
      </c>
      <c r="E133" s="217" t="s">
        <v>496</v>
      </c>
      <c r="F133" s="217" t="s">
        <v>17</v>
      </c>
      <c r="G133" s="219">
        <v>13527663</v>
      </c>
      <c r="H133" s="207"/>
      <c r="I133" s="207"/>
      <c r="J133" s="97"/>
    </row>
    <row r="134" spans="1:10">
      <c r="A134" s="217" t="s">
        <v>17</v>
      </c>
      <c r="B134" s="217" t="s">
        <v>414</v>
      </c>
      <c r="C134" s="217" t="s">
        <v>464</v>
      </c>
      <c r="D134" s="217" t="s">
        <v>500</v>
      </c>
      <c r="E134" s="217" t="s">
        <v>496</v>
      </c>
      <c r="F134" s="217" t="s">
        <v>497</v>
      </c>
      <c r="G134" s="219">
        <v>5655303</v>
      </c>
      <c r="H134" s="207"/>
      <c r="I134" s="207"/>
      <c r="J134" s="97"/>
    </row>
    <row r="135" spans="1:10">
      <c r="A135" s="217" t="s">
        <v>17</v>
      </c>
      <c r="B135" s="217" t="s">
        <v>414</v>
      </c>
      <c r="C135" s="217" t="s">
        <v>464</v>
      </c>
      <c r="D135" s="217" t="s">
        <v>500</v>
      </c>
      <c r="E135" s="217" t="s">
        <v>496</v>
      </c>
      <c r="F135" s="217" t="s">
        <v>498</v>
      </c>
      <c r="G135" s="219">
        <v>5002243</v>
      </c>
      <c r="H135" s="207"/>
      <c r="I135" s="207"/>
      <c r="J135" s="97"/>
    </row>
    <row r="136" spans="1:10">
      <c r="A136" s="217" t="s">
        <v>17</v>
      </c>
      <c r="B136" s="217" t="s">
        <v>414</v>
      </c>
      <c r="C136" s="217" t="s">
        <v>464</v>
      </c>
      <c r="D136" s="217" t="s">
        <v>500</v>
      </c>
      <c r="E136" s="217" t="s">
        <v>496</v>
      </c>
      <c r="F136" s="217" t="s">
        <v>499</v>
      </c>
      <c r="G136" s="219">
        <v>2870117</v>
      </c>
      <c r="H136" s="207"/>
      <c r="I136" s="207"/>
      <c r="J136" s="97"/>
    </row>
    <row r="137" spans="1:10">
      <c r="A137" s="217" t="s">
        <v>17</v>
      </c>
      <c r="B137" s="217" t="s">
        <v>414</v>
      </c>
      <c r="C137" s="217" t="s">
        <v>530</v>
      </c>
      <c r="D137" s="217" t="s">
        <v>17</v>
      </c>
      <c r="E137" s="217" t="s">
        <v>17</v>
      </c>
      <c r="F137" s="217" t="s">
        <v>17</v>
      </c>
      <c r="G137" s="219">
        <v>7206896078</v>
      </c>
      <c r="H137" s="207"/>
      <c r="I137" s="207"/>
      <c r="J137" s="97"/>
    </row>
    <row r="138" spans="1:10">
      <c r="A138" s="217" t="s">
        <v>17</v>
      </c>
      <c r="B138" s="217" t="s">
        <v>414</v>
      </c>
      <c r="C138" s="217" t="s">
        <v>530</v>
      </c>
      <c r="D138" s="217" t="s">
        <v>535</v>
      </c>
      <c r="E138" s="217" t="s">
        <v>17</v>
      </c>
      <c r="F138" s="217" t="s">
        <v>17</v>
      </c>
      <c r="G138" s="219">
        <v>7206896078</v>
      </c>
      <c r="H138" s="207"/>
      <c r="I138" s="207"/>
      <c r="J138" s="97"/>
    </row>
    <row r="139" spans="1:10">
      <c r="A139" s="217" t="s">
        <v>17</v>
      </c>
      <c r="B139" s="217" t="s">
        <v>414</v>
      </c>
      <c r="C139" s="217" t="s">
        <v>530</v>
      </c>
      <c r="D139" s="217" t="s">
        <v>535</v>
      </c>
      <c r="E139" s="217" t="s">
        <v>494</v>
      </c>
      <c r="F139" s="217" t="s">
        <v>17</v>
      </c>
      <c r="G139" s="219">
        <v>6945994636</v>
      </c>
      <c r="H139" s="207"/>
      <c r="I139" s="207"/>
      <c r="J139" s="97"/>
    </row>
    <row r="140" spans="1:10">
      <c r="A140" s="217" t="s">
        <v>17</v>
      </c>
      <c r="B140" s="217" t="s">
        <v>414</v>
      </c>
      <c r="C140" s="217" t="s">
        <v>530</v>
      </c>
      <c r="D140" s="217" t="s">
        <v>535</v>
      </c>
      <c r="E140" s="217" t="s">
        <v>494</v>
      </c>
      <c r="F140" s="217" t="s">
        <v>495</v>
      </c>
      <c r="G140" s="219">
        <v>6945994636</v>
      </c>
      <c r="H140" s="207"/>
      <c r="I140" s="207"/>
      <c r="J140" s="97"/>
    </row>
    <row r="141" spans="1:10">
      <c r="A141" s="217" t="s">
        <v>17</v>
      </c>
      <c r="B141" s="217" t="s">
        <v>414</v>
      </c>
      <c r="C141" s="217" t="s">
        <v>530</v>
      </c>
      <c r="D141" s="217" t="s">
        <v>535</v>
      </c>
      <c r="E141" s="217" t="s">
        <v>496</v>
      </c>
      <c r="F141" s="217" t="s">
        <v>17</v>
      </c>
      <c r="G141" s="219">
        <v>260901442</v>
      </c>
      <c r="H141" s="207"/>
      <c r="I141" s="207"/>
      <c r="J141" s="97"/>
    </row>
    <row r="142" spans="1:10">
      <c r="A142" s="217" t="s">
        <v>17</v>
      </c>
      <c r="B142" s="217" t="s">
        <v>414</v>
      </c>
      <c r="C142" s="217" t="s">
        <v>530</v>
      </c>
      <c r="D142" s="217" t="s">
        <v>535</v>
      </c>
      <c r="E142" s="217" t="s">
        <v>496</v>
      </c>
      <c r="F142" s="217" t="s">
        <v>497</v>
      </c>
      <c r="G142" s="219">
        <v>11635000</v>
      </c>
      <c r="H142" s="207"/>
      <c r="I142" s="207"/>
      <c r="J142" s="97"/>
    </row>
    <row r="143" spans="1:10">
      <c r="A143" s="217" t="s">
        <v>17</v>
      </c>
      <c r="B143" s="217" t="s">
        <v>414</v>
      </c>
      <c r="C143" s="217" t="s">
        <v>530</v>
      </c>
      <c r="D143" s="217" t="s">
        <v>535</v>
      </c>
      <c r="E143" s="217" t="s">
        <v>496</v>
      </c>
      <c r="F143" s="217" t="s">
        <v>498</v>
      </c>
      <c r="G143" s="219">
        <v>76842000</v>
      </c>
      <c r="H143" s="207"/>
      <c r="I143" s="207"/>
      <c r="J143" s="97"/>
    </row>
    <row r="144" spans="1:10">
      <c r="A144" s="217" t="s">
        <v>17</v>
      </c>
      <c r="B144" s="217" t="s">
        <v>414</v>
      </c>
      <c r="C144" s="217" t="s">
        <v>530</v>
      </c>
      <c r="D144" s="217" t="s">
        <v>535</v>
      </c>
      <c r="E144" s="217" t="s">
        <v>496</v>
      </c>
      <c r="F144" s="217" t="s">
        <v>499</v>
      </c>
      <c r="G144" s="219">
        <v>172424442</v>
      </c>
      <c r="H144" s="207"/>
      <c r="I144" s="207"/>
      <c r="J144" s="97"/>
    </row>
    <row r="145" spans="1:10" ht="38.25">
      <c r="A145" s="221" t="s">
        <v>661</v>
      </c>
      <c r="B145" s="217" t="s">
        <v>17</v>
      </c>
      <c r="C145" s="217" t="s">
        <v>17</v>
      </c>
      <c r="D145" s="217" t="s">
        <v>17</v>
      </c>
      <c r="E145" s="217" t="s">
        <v>17</v>
      </c>
      <c r="F145" s="217" t="s">
        <v>17</v>
      </c>
      <c r="G145" s="219">
        <v>49016000</v>
      </c>
      <c r="H145" s="207"/>
      <c r="I145" s="207"/>
      <c r="J145" s="97"/>
    </row>
    <row r="146" spans="1:10">
      <c r="A146" s="217" t="s">
        <v>17</v>
      </c>
      <c r="B146" s="217" t="s">
        <v>414</v>
      </c>
      <c r="C146" s="217" t="s">
        <v>17</v>
      </c>
      <c r="D146" s="217" t="s">
        <v>17</v>
      </c>
      <c r="E146" s="217" t="s">
        <v>17</v>
      </c>
      <c r="F146" s="217" t="s">
        <v>17</v>
      </c>
      <c r="G146" s="219">
        <v>49016000</v>
      </c>
      <c r="H146" s="207"/>
      <c r="I146" s="207"/>
      <c r="J146" s="97"/>
    </row>
    <row r="147" spans="1:10">
      <c r="A147" s="217" t="s">
        <v>17</v>
      </c>
      <c r="B147" s="217" t="s">
        <v>414</v>
      </c>
      <c r="C147" s="217" t="s">
        <v>464</v>
      </c>
      <c r="D147" s="217" t="s">
        <v>17</v>
      </c>
      <c r="E147" s="217" t="s">
        <v>17</v>
      </c>
      <c r="F147" s="217" t="s">
        <v>17</v>
      </c>
      <c r="G147" s="219">
        <v>49016000</v>
      </c>
      <c r="H147" s="207"/>
      <c r="I147" s="207"/>
      <c r="J147" s="97"/>
    </row>
    <row r="148" spans="1:10">
      <c r="A148" s="217" t="s">
        <v>17</v>
      </c>
      <c r="B148" s="217" t="s">
        <v>414</v>
      </c>
      <c r="C148" s="217" t="s">
        <v>464</v>
      </c>
      <c r="D148" s="217" t="s">
        <v>513</v>
      </c>
      <c r="E148" s="217" t="s">
        <v>17</v>
      </c>
      <c r="F148" s="217" t="s">
        <v>17</v>
      </c>
      <c r="G148" s="219">
        <v>49016000</v>
      </c>
      <c r="H148" s="207"/>
      <c r="I148" s="207"/>
      <c r="J148" s="97"/>
    </row>
    <row r="149" spans="1:10">
      <c r="A149" s="217" t="s">
        <v>17</v>
      </c>
      <c r="B149" s="217" t="s">
        <v>414</v>
      </c>
      <c r="C149" s="217" t="s">
        <v>464</v>
      </c>
      <c r="D149" s="217" t="s">
        <v>513</v>
      </c>
      <c r="E149" s="217" t="s">
        <v>450</v>
      </c>
      <c r="F149" s="217" t="s">
        <v>17</v>
      </c>
      <c r="G149" s="219">
        <v>35100000</v>
      </c>
      <c r="H149" s="207"/>
      <c r="I149" s="207"/>
      <c r="J149" s="97"/>
    </row>
    <row r="150" spans="1:10">
      <c r="A150" s="217" t="s">
        <v>17</v>
      </c>
      <c r="B150" s="217" t="s">
        <v>414</v>
      </c>
      <c r="C150" s="217" t="s">
        <v>464</v>
      </c>
      <c r="D150" s="217" t="s">
        <v>513</v>
      </c>
      <c r="E150" s="217" t="s">
        <v>450</v>
      </c>
      <c r="F150" s="217" t="s">
        <v>451</v>
      </c>
      <c r="G150" s="219">
        <v>13500000</v>
      </c>
      <c r="H150" s="207"/>
      <c r="I150" s="207"/>
      <c r="J150" s="97"/>
    </row>
    <row r="151" spans="1:10">
      <c r="A151" s="217" t="s">
        <v>17</v>
      </c>
      <c r="B151" s="217" t="s">
        <v>414</v>
      </c>
      <c r="C151" s="217" t="s">
        <v>464</v>
      </c>
      <c r="D151" s="217" t="s">
        <v>513</v>
      </c>
      <c r="E151" s="217" t="s">
        <v>450</v>
      </c>
      <c r="F151" s="217" t="s">
        <v>452</v>
      </c>
      <c r="G151" s="219">
        <v>21600000</v>
      </c>
      <c r="H151" s="207"/>
      <c r="I151" s="207"/>
      <c r="J151" s="97"/>
    </row>
    <row r="152" spans="1:10">
      <c r="A152" s="217" t="s">
        <v>17</v>
      </c>
      <c r="B152" s="217" t="s">
        <v>414</v>
      </c>
      <c r="C152" s="217" t="s">
        <v>464</v>
      </c>
      <c r="D152" s="217" t="s">
        <v>513</v>
      </c>
      <c r="E152" s="217" t="s">
        <v>482</v>
      </c>
      <c r="F152" s="217" t="s">
        <v>17</v>
      </c>
      <c r="G152" s="219">
        <v>13916000</v>
      </c>
      <c r="H152" s="207"/>
      <c r="I152" s="207"/>
      <c r="J152" s="97"/>
    </row>
    <row r="153" spans="1:10">
      <c r="A153" s="217" t="s">
        <v>17</v>
      </c>
      <c r="B153" s="217" t="s">
        <v>414</v>
      </c>
      <c r="C153" s="217" t="s">
        <v>464</v>
      </c>
      <c r="D153" s="217" t="s">
        <v>513</v>
      </c>
      <c r="E153" s="217" t="s">
        <v>482</v>
      </c>
      <c r="F153" s="217" t="s">
        <v>514</v>
      </c>
      <c r="G153" s="219">
        <v>13916000</v>
      </c>
      <c r="H153" s="207"/>
      <c r="I153" s="207"/>
      <c r="J153" s="97"/>
    </row>
    <row r="154" spans="1:10" ht="63.75">
      <c r="A154" s="221" t="s">
        <v>662</v>
      </c>
      <c r="B154" s="217" t="s">
        <v>17</v>
      </c>
      <c r="C154" s="217" t="s">
        <v>17</v>
      </c>
      <c r="D154" s="217" t="s">
        <v>17</v>
      </c>
      <c r="E154" s="217" t="s">
        <v>17</v>
      </c>
      <c r="F154" s="217" t="s">
        <v>17</v>
      </c>
      <c r="G154" s="219">
        <v>145920000</v>
      </c>
      <c r="H154" s="207"/>
      <c r="I154" s="207"/>
      <c r="J154" s="97"/>
    </row>
    <row r="155" spans="1:10">
      <c r="A155" s="217" t="s">
        <v>17</v>
      </c>
      <c r="B155" s="217" t="s">
        <v>414</v>
      </c>
      <c r="C155" s="217" t="s">
        <v>17</v>
      </c>
      <c r="D155" s="217" t="s">
        <v>17</v>
      </c>
      <c r="E155" s="217" t="s">
        <v>17</v>
      </c>
      <c r="F155" s="217" t="s">
        <v>17</v>
      </c>
      <c r="G155" s="219">
        <v>145920000</v>
      </c>
      <c r="H155" s="207"/>
      <c r="I155" s="207"/>
      <c r="J155" s="97"/>
    </row>
    <row r="156" spans="1:10">
      <c r="A156" s="217" t="s">
        <v>17</v>
      </c>
      <c r="B156" s="217" t="s">
        <v>414</v>
      </c>
      <c r="C156" s="217" t="s">
        <v>523</v>
      </c>
      <c r="D156" s="217" t="s">
        <v>17</v>
      </c>
      <c r="E156" s="217" t="s">
        <v>17</v>
      </c>
      <c r="F156" s="217" t="s">
        <v>17</v>
      </c>
      <c r="G156" s="219">
        <v>145920000</v>
      </c>
      <c r="H156" s="207"/>
      <c r="I156" s="207"/>
      <c r="J156" s="97"/>
    </row>
    <row r="157" spans="1:10">
      <c r="A157" s="217" t="s">
        <v>17</v>
      </c>
      <c r="B157" s="217" t="s">
        <v>414</v>
      </c>
      <c r="C157" s="217" t="s">
        <v>523</v>
      </c>
      <c r="D157" s="217" t="s">
        <v>524</v>
      </c>
      <c r="E157" s="217" t="s">
        <v>17</v>
      </c>
      <c r="F157" s="217" t="s">
        <v>17</v>
      </c>
      <c r="G157" s="219">
        <v>145920000</v>
      </c>
      <c r="H157" s="207"/>
      <c r="I157" s="207"/>
      <c r="J157" s="97"/>
    </row>
    <row r="158" spans="1:10">
      <c r="A158" s="217" t="s">
        <v>17</v>
      </c>
      <c r="B158" s="217" t="s">
        <v>414</v>
      </c>
      <c r="C158" s="217" t="s">
        <v>523</v>
      </c>
      <c r="D158" s="217" t="s">
        <v>524</v>
      </c>
      <c r="E158" s="217" t="s">
        <v>482</v>
      </c>
      <c r="F158" s="217" t="s">
        <v>17</v>
      </c>
      <c r="G158" s="219">
        <v>2420000</v>
      </c>
      <c r="H158" s="207"/>
      <c r="I158" s="207"/>
      <c r="J158" s="97"/>
    </row>
    <row r="159" spans="1:10">
      <c r="A159" s="217" t="s">
        <v>17</v>
      </c>
      <c r="B159" s="217" t="s">
        <v>414</v>
      </c>
      <c r="C159" s="217" t="s">
        <v>523</v>
      </c>
      <c r="D159" s="217" t="s">
        <v>524</v>
      </c>
      <c r="E159" s="217" t="s">
        <v>482</v>
      </c>
      <c r="F159" s="217" t="s">
        <v>485</v>
      </c>
      <c r="G159" s="219">
        <v>2420000</v>
      </c>
      <c r="H159" s="207"/>
      <c r="I159" s="207"/>
      <c r="J159" s="97"/>
    </row>
    <row r="160" spans="1:10">
      <c r="A160" s="217" t="s">
        <v>17</v>
      </c>
      <c r="B160" s="217" t="s">
        <v>414</v>
      </c>
      <c r="C160" s="217" t="s">
        <v>523</v>
      </c>
      <c r="D160" s="217" t="s">
        <v>524</v>
      </c>
      <c r="E160" s="217" t="s">
        <v>525</v>
      </c>
      <c r="F160" s="217" t="s">
        <v>17</v>
      </c>
      <c r="G160" s="219">
        <v>143500000</v>
      </c>
      <c r="H160" s="207"/>
      <c r="I160" s="207"/>
      <c r="J160" s="97"/>
    </row>
    <row r="161" spans="1:10">
      <c r="A161" s="217" t="s">
        <v>17</v>
      </c>
      <c r="B161" s="217" t="s">
        <v>414</v>
      </c>
      <c r="C161" s="217" t="s">
        <v>523</v>
      </c>
      <c r="D161" s="217" t="s">
        <v>524</v>
      </c>
      <c r="E161" s="217" t="s">
        <v>525</v>
      </c>
      <c r="F161" s="217" t="s">
        <v>526</v>
      </c>
      <c r="G161" s="219">
        <v>143500000</v>
      </c>
      <c r="H161" s="207"/>
      <c r="I161" s="207"/>
      <c r="J161" s="97"/>
    </row>
    <row r="162" spans="1:10" ht="51">
      <c r="A162" s="221" t="s">
        <v>663</v>
      </c>
      <c r="B162" s="217" t="s">
        <v>17</v>
      </c>
      <c r="C162" s="217" t="s">
        <v>17</v>
      </c>
      <c r="D162" s="217" t="s">
        <v>17</v>
      </c>
      <c r="E162" s="217" t="s">
        <v>17</v>
      </c>
      <c r="F162" s="217" t="s">
        <v>17</v>
      </c>
      <c r="G162" s="219">
        <v>59445500</v>
      </c>
      <c r="H162" s="207"/>
      <c r="I162" s="207"/>
      <c r="J162" s="97"/>
    </row>
    <row r="163" spans="1:10">
      <c r="A163" s="217" t="s">
        <v>17</v>
      </c>
      <c r="B163" s="217" t="s">
        <v>414</v>
      </c>
      <c r="C163" s="217" t="s">
        <v>17</v>
      </c>
      <c r="D163" s="217" t="s">
        <v>17</v>
      </c>
      <c r="E163" s="217" t="s">
        <v>17</v>
      </c>
      <c r="F163" s="217" t="s">
        <v>17</v>
      </c>
      <c r="G163" s="219">
        <v>59445500</v>
      </c>
      <c r="H163" s="207"/>
      <c r="I163" s="207"/>
      <c r="J163" s="97"/>
    </row>
    <row r="164" spans="1:10">
      <c r="A164" s="217" t="s">
        <v>17</v>
      </c>
      <c r="B164" s="217" t="s">
        <v>414</v>
      </c>
      <c r="C164" s="217" t="s">
        <v>563</v>
      </c>
      <c r="D164" s="217" t="s">
        <v>17</v>
      </c>
      <c r="E164" s="217" t="s">
        <v>17</v>
      </c>
      <c r="F164" s="217" t="s">
        <v>17</v>
      </c>
      <c r="G164" s="219">
        <v>59445500</v>
      </c>
      <c r="H164" s="207"/>
      <c r="I164" s="207"/>
      <c r="J164" s="97"/>
    </row>
    <row r="165" spans="1:10">
      <c r="A165" s="217" t="s">
        <v>17</v>
      </c>
      <c r="B165" s="217" t="s">
        <v>414</v>
      </c>
      <c r="C165" s="217" t="s">
        <v>563</v>
      </c>
      <c r="D165" s="217" t="s">
        <v>569</v>
      </c>
      <c r="E165" s="217" t="s">
        <v>17</v>
      </c>
      <c r="F165" s="217" t="s">
        <v>17</v>
      </c>
      <c r="G165" s="219">
        <v>59445500</v>
      </c>
      <c r="H165" s="207"/>
      <c r="I165" s="207"/>
      <c r="J165" s="97"/>
    </row>
    <row r="166" spans="1:10">
      <c r="A166" s="217" t="s">
        <v>17</v>
      </c>
      <c r="B166" s="217" t="s">
        <v>414</v>
      </c>
      <c r="C166" s="217" t="s">
        <v>563</v>
      </c>
      <c r="D166" s="217" t="s">
        <v>569</v>
      </c>
      <c r="E166" s="217" t="s">
        <v>447</v>
      </c>
      <c r="F166" s="217" t="s">
        <v>17</v>
      </c>
      <c r="G166" s="219">
        <v>59445500</v>
      </c>
      <c r="H166" s="207"/>
      <c r="I166" s="207"/>
      <c r="J166" s="97"/>
    </row>
    <row r="167" spans="1:10">
      <c r="A167" s="217" t="s">
        <v>17</v>
      </c>
      <c r="B167" s="217" t="s">
        <v>414</v>
      </c>
      <c r="C167" s="217" t="s">
        <v>563</v>
      </c>
      <c r="D167" s="217" t="s">
        <v>569</v>
      </c>
      <c r="E167" s="217" t="s">
        <v>447</v>
      </c>
      <c r="F167" s="217" t="s">
        <v>449</v>
      </c>
      <c r="G167" s="219">
        <v>59445500</v>
      </c>
      <c r="H167" s="207"/>
      <c r="I167" s="207"/>
      <c r="J167" s="97"/>
    </row>
    <row r="168" spans="1:10" ht="51">
      <c r="A168" s="221" t="s">
        <v>664</v>
      </c>
      <c r="B168" s="217" t="s">
        <v>17</v>
      </c>
      <c r="C168" s="217" t="s">
        <v>17</v>
      </c>
      <c r="D168" s="217" t="s">
        <v>17</v>
      </c>
      <c r="E168" s="217" t="s">
        <v>17</v>
      </c>
      <c r="F168" s="217" t="s">
        <v>17</v>
      </c>
      <c r="G168" s="219">
        <v>38974100</v>
      </c>
      <c r="H168" s="207"/>
      <c r="I168" s="207"/>
      <c r="J168" s="97"/>
    </row>
    <row r="169" spans="1:10">
      <c r="A169" s="217" t="s">
        <v>17</v>
      </c>
      <c r="B169" s="217" t="s">
        <v>414</v>
      </c>
      <c r="C169" s="217" t="s">
        <v>17</v>
      </c>
      <c r="D169" s="217" t="s">
        <v>17</v>
      </c>
      <c r="E169" s="217" t="s">
        <v>17</v>
      </c>
      <c r="F169" s="217" t="s">
        <v>17</v>
      </c>
      <c r="G169" s="219">
        <v>38974100</v>
      </c>
      <c r="H169" s="207"/>
      <c r="I169" s="207"/>
      <c r="J169" s="97"/>
    </row>
    <row r="170" spans="1:10">
      <c r="A170" s="217" t="s">
        <v>17</v>
      </c>
      <c r="B170" s="217" t="s">
        <v>414</v>
      </c>
      <c r="C170" s="217" t="s">
        <v>563</v>
      </c>
      <c r="D170" s="217" t="s">
        <v>17</v>
      </c>
      <c r="E170" s="217" t="s">
        <v>17</v>
      </c>
      <c r="F170" s="217" t="s">
        <v>17</v>
      </c>
      <c r="G170" s="219">
        <v>38974100</v>
      </c>
      <c r="H170" s="207"/>
      <c r="I170" s="207"/>
      <c r="J170" s="97"/>
    </row>
    <row r="171" spans="1:10">
      <c r="A171" s="217" t="s">
        <v>17</v>
      </c>
      <c r="B171" s="217" t="s">
        <v>414</v>
      </c>
      <c r="C171" s="217" t="s">
        <v>563</v>
      </c>
      <c r="D171" s="217" t="s">
        <v>569</v>
      </c>
      <c r="E171" s="217" t="s">
        <v>17</v>
      </c>
      <c r="F171" s="217" t="s">
        <v>17</v>
      </c>
      <c r="G171" s="219">
        <v>38974100</v>
      </c>
      <c r="H171" s="207"/>
      <c r="I171" s="207"/>
      <c r="J171" s="97"/>
    </row>
    <row r="172" spans="1:10">
      <c r="A172" s="217" t="s">
        <v>17</v>
      </c>
      <c r="B172" s="217" t="s">
        <v>414</v>
      </c>
      <c r="C172" s="217" t="s">
        <v>563</v>
      </c>
      <c r="D172" s="217" t="s">
        <v>569</v>
      </c>
      <c r="E172" s="217" t="s">
        <v>447</v>
      </c>
      <c r="F172" s="217" t="s">
        <v>17</v>
      </c>
      <c r="G172" s="219">
        <v>38974100</v>
      </c>
      <c r="H172" s="207"/>
      <c r="I172" s="207"/>
      <c r="J172" s="97"/>
    </row>
    <row r="173" spans="1:10">
      <c r="A173" s="217" t="s">
        <v>17</v>
      </c>
      <c r="B173" s="217" t="s">
        <v>414</v>
      </c>
      <c r="C173" s="217" t="s">
        <v>563</v>
      </c>
      <c r="D173" s="217" t="s">
        <v>569</v>
      </c>
      <c r="E173" s="217" t="s">
        <v>447</v>
      </c>
      <c r="F173" s="217" t="s">
        <v>516</v>
      </c>
      <c r="G173" s="219">
        <v>4207500</v>
      </c>
      <c r="H173" s="207"/>
      <c r="I173" s="207"/>
      <c r="J173" s="97"/>
    </row>
    <row r="174" spans="1:10">
      <c r="A174" s="217" t="s">
        <v>17</v>
      </c>
      <c r="B174" s="217" t="s">
        <v>414</v>
      </c>
      <c r="C174" s="217" t="s">
        <v>563</v>
      </c>
      <c r="D174" s="217" t="s">
        <v>569</v>
      </c>
      <c r="E174" s="217" t="s">
        <v>447</v>
      </c>
      <c r="F174" s="217" t="s">
        <v>449</v>
      </c>
      <c r="G174" s="219">
        <v>34766600</v>
      </c>
      <c r="H174" s="207"/>
      <c r="I174" s="207"/>
      <c r="J174" s="97"/>
    </row>
    <row r="175" spans="1:10" ht="89.25">
      <c r="A175" s="221" t="s">
        <v>665</v>
      </c>
      <c r="B175" s="217" t="s">
        <v>17</v>
      </c>
      <c r="C175" s="217" t="s">
        <v>17</v>
      </c>
      <c r="D175" s="217" t="s">
        <v>17</v>
      </c>
      <c r="E175" s="217" t="s">
        <v>17</v>
      </c>
      <c r="F175" s="217" t="s">
        <v>17</v>
      </c>
      <c r="G175" s="219">
        <v>134274000</v>
      </c>
      <c r="H175" s="207"/>
      <c r="I175" s="207"/>
      <c r="J175" s="97"/>
    </row>
    <row r="176" spans="1:10">
      <c r="A176" s="217" t="s">
        <v>17</v>
      </c>
      <c r="B176" s="217" t="s">
        <v>414</v>
      </c>
      <c r="C176" s="217" t="s">
        <v>17</v>
      </c>
      <c r="D176" s="217" t="s">
        <v>17</v>
      </c>
      <c r="E176" s="217" t="s">
        <v>17</v>
      </c>
      <c r="F176" s="217" t="s">
        <v>17</v>
      </c>
      <c r="G176" s="219">
        <v>134274000</v>
      </c>
      <c r="H176" s="207"/>
      <c r="I176" s="207"/>
      <c r="J176" s="97"/>
    </row>
    <row r="177" spans="1:10">
      <c r="A177" s="217" t="s">
        <v>17</v>
      </c>
      <c r="B177" s="217" t="s">
        <v>414</v>
      </c>
      <c r="C177" s="217" t="s">
        <v>523</v>
      </c>
      <c r="D177" s="217" t="s">
        <v>17</v>
      </c>
      <c r="E177" s="217" t="s">
        <v>17</v>
      </c>
      <c r="F177" s="217" t="s">
        <v>17</v>
      </c>
      <c r="G177" s="219">
        <v>134274000</v>
      </c>
      <c r="H177" s="207"/>
      <c r="I177" s="207"/>
      <c r="J177" s="97"/>
    </row>
    <row r="178" spans="1:10">
      <c r="A178" s="217" t="s">
        <v>17</v>
      </c>
      <c r="B178" s="217" t="s">
        <v>414</v>
      </c>
      <c r="C178" s="217" t="s">
        <v>523</v>
      </c>
      <c r="D178" s="217" t="s">
        <v>527</v>
      </c>
      <c r="E178" s="217" t="s">
        <v>17</v>
      </c>
      <c r="F178" s="217" t="s">
        <v>17</v>
      </c>
      <c r="G178" s="219">
        <v>134274000</v>
      </c>
      <c r="H178" s="207"/>
      <c r="I178" s="207"/>
      <c r="J178" s="97"/>
    </row>
    <row r="179" spans="1:10">
      <c r="A179" s="217" t="s">
        <v>17</v>
      </c>
      <c r="B179" s="217" t="s">
        <v>414</v>
      </c>
      <c r="C179" s="217" t="s">
        <v>523</v>
      </c>
      <c r="D179" s="217" t="s">
        <v>527</v>
      </c>
      <c r="E179" s="217" t="s">
        <v>447</v>
      </c>
      <c r="F179" s="217" t="s">
        <v>17</v>
      </c>
      <c r="G179" s="219">
        <v>134274000</v>
      </c>
      <c r="H179" s="207"/>
      <c r="I179" s="207"/>
      <c r="J179" s="97"/>
    </row>
    <row r="180" spans="1:10">
      <c r="A180" s="217" t="s">
        <v>17</v>
      </c>
      <c r="B180" s="217" t="s">
        <v>414</v>
      </c>
      <c r="C180" s="217" t="s">
        <v>523</v>
      </c>
      <c r="D180" s="217" t="s">
        <v>527</v>
      </c>
      <c r="E180" s="217" t="s">
        <v>447</v>
      </c>
      <c r="F180" s="217" t="s">
        <v>516</v>
      </c>
      <c r="G180" s="219">
        <v>11073000</v>
      </c>
      <c r="H180" s="207"/>
      <c r="I180" s="207"/>
      <c r="J180" s="97"/>
    </row>
    <row r="181" spans="1:10">
      <c r="A181" s="217" t="s">
        <v>17</v>
      </c>
      <c r="B181" s="217" t="s">
        <v>414</v>
      </c>
      <c r="C181" s="217" t="s">
        <v>523</v>
      </c>
      <c r="D181" s="217" t="s">
        <v>527</v>
      </c>
      <c r="E181" s="217" t="s">
        <v>447</v>
      </c>
      <c r="F181" s="217" t="s">
        <v>449</v>
      </c>
      <c r="G181" s="219">
        <v>123201000</v>
      </c>
      <c r="H181" s="207"/>
      <c r="I181" s="207"/>
      <c r="J181" s="97"/>
    </row>
    <row r="182" spans="1:10" ht="51">
      <c r="A182" s="221" t="s">
        <v>666</v>
      </c>
      <c r="B182" s="217" t="s">
        <v>17</v>
      </c>
      <c r="C182" s="217" t="s">
        <v>17</v>
      </c>
      <c r="D182" s="217" t="s">
        <v>17</v>
      </c>
      <c r="E182" s="217" t="s">
        <v>17</v>
      </c>
      <c r="F182" s="217" t="s">
        <v>17</v>
      </c>
      <c r="G182" s="219">
        <v>33840000</v>
      </c>
      <c r="H182" s="207"/>
      <c r="I182" s="207"/>
      <c r="J182" s="97"/>
    </row>
    <row r="183" spans="1:10">
      <c r="A183" s="217" t="s">
        <v>17</v>
      </c>
      <c r="B183" s="217" t="s">
        <v>414</v>
      </c>
      <c r="C183" s="217" t="s">
        <v>17</v>
      </c>
      <c r="D183" s="217" t="s">
        <v>17</v>
      </c>
      <c r="E183" s="217" t="s">
        <v>17</v>
      </c>
      <c r="F183" s="217" t="s">
        <v>17</v>
      </c>
      <c r="G183" s="219">
        <v>33840000</v>
      </c>
      <c r="H183" s="207"/>
      <c r="I183" s="207"/>
      <c r="J183" s="97"/>
    </row>
    <row r="184" spans="1:10">
      <c r="A184" s="217" t="s">
        <v>17</v>
      </c>
      <c r="B184" s="217" t="s">
        <v>414</v>
      </c>
      <c r="C184" s="217" t="s">
        <v>530</v>
      </c>
      <c r="D184" s="217" t="s">
        <v>17</v>
      </c>
      <c r="E184" s="217" t="s">
        <v>17</v>
      </c>
      <c r="F184" s="217" t="s">
        <v>17</v>
      </c>
      <c r="G184" s="219">
        <v>33840000</v>
      </c>
      <c r="H184" s="207"/>
      <c r="I184" s="207"/>
      <c r="J184" s="97"/>
    </row>
    <row r="185" spans="1:10">
      <c r="A185" s="217" t="s">
        <v>17</v>
      </c>
      <c r="B185" s="217" t="s">
        <v>414</v>
      </c>
      <c r="C185" s="217" t="s">
        <v>530</v>
      </c>
      <c r="D185" s="217" t="s">
        <v>536</v>
      </c>
      <c r="E185" s="217" t="s">
        <v>17</v>
      </c>
      <c r="F185" s="217" t="s">
        <v>17</v>
      </c>
      <c r="G185" s="219">
        <v>33840000</v>
      </c>
      <c r="H185" s="207"/>
      <c r="I185" s="207"/>
      <c r="J185" s="97"/>
    </row>
    <row r="186" spans="1:10">
      <c r="A186" s="217" t="s">
        <v>17</v>
      </c>
      <c r="B186" s="217" t="s">
        <v>414</v>
      </c>
      <c r="C186" s="217" t="s">
        <v>530</v>
      </c>
      <c r="D186" s="217" t="s">
        <v>536</v>
      </c>
      <c r="E186" s="217" t="s">
        <v>496</v>
      </c>
      <c r="F186" s="217" t="s">
        <v>17</v>
      </c>
      <c r="G186" s="219">
        <v>33840000</v>
      </c>
      <c r="H186" s="207"/>
      <c r="I186" s="207"/>
      <c r="J186" s="97"/>
    </row>
    <row r="187" spans="1:10">
      <c r="A187" s="217" t="s">
        <v>17</v>
      </c>
      <c r="B187" s="217" t="s">
        <v>414</v>
      </c>
      <c r="C187" s="217" t="s">
        <v>530</v>
      </c>
      <c r="D187" s="217" t="s">
        <v>536</v>
      </c>
      <c r="E187" s="217" t="s">
        <v>496</v>
      </c>
      <c r="F187" s="217" t="s">
        <v>497</v>
      </c>
      <c r="G187" s="219">
        <v>15944294</v>
      </c>
      <c r="H187" s="207"/>
      <c r="I187" s="207"/>
      <c r="J187" s="97"/>
    </row>
    <row r="188" spans="1:10">
      <c r="A188" s="217" t="s">
        <v>17</v>
      </c>
      <c r="B188" s="217" t="s">
        <v>414</v>
      </c>
      <c r="C188" s="217" t="s">
        <v>530</v>
      </c>
      <c r="D188" s="217" t="s">
        <v>536</v>
      </c>
      <c r="E188" s="217" t="s">
        <v>496</v>
      </c>
      <c r="F188" s="217" t="s">
        <v>498</v>
      </c>
      <c r="G188" s="219">
        <v>14103088</v>
      </c>
      <c r="H188" s="207"/>
      <c r="I188" s="207"/>
      <c r="J188" s="97"/>
    </row>
    <row r="189" spans="1:10">
      <c r="A189" s="217" t="s">
        <v>17</v>
      </c>
      <c r="B189" s="217" t="s">
        <v>414</v>
      </c>
      <c r="C189" s="217" t="s">
        <v>530</v>
      </c>
      <c r="D189" s="217" t="s">
        <v>536</v>
      </c>
      <c r="E189" s="217" t="s">
        <v>496</v>
      </c>
      <c r="F189" s="217" t="s">
        <v>499</v>
      </c>
      <c r="G189" s="219">
        <v>3792618</v>
      </c>
      <c r="H189" s="207"/>
      <c r="I189" s="207"/>
      <c r="J189" s="97"/>
    </row>
    <row r="190" spans="1:10" ht="38.25">
      <c r="A190" s="220" t="s">
        <v>667</v>
      </c>
      <c r="B190" s="217" t="s">
        <v>17</v>
      </c>
      <c r="C190" s="217" t="s">
        <v>17</v>
      </c>
      <c r="D190" s="217" t="s">
        <v>17</v>
      </c>
      <c r="E190" s="217" t="s">
        <v>17</v>
      </c>
      <c r="F190" s="217" t="s">
        <v>17</v>
      </c>
      <c r="G190" s="218">
        <v>65000000</v>
      </c>
      <c r="H190" s="207"/>
      <c r="I190" s="207"/>
      <c r="J190" s="97"/>
    </row>
    <row r="191" spans="1:10" ht="25.5">
      <c r="A191" s="221" t="s">
        <v>668</v>
      </c>
      <c r="B191" s="217" t="s">
        <v>17</v>
      </c>
      <c r="C191" s="217" t="s">
        <v>17</v>
      </c>
      <c r="D191" s="217" t="s">
        <v>17</v>
      </c>
      <c r="E191" s="217" t="s">
        <v>17</v>
      </c>
      <c r="F191" s="217" t="s">
        <v>17</v>
      </c>
      <c r="G191" s="219">
        <v>65000000</v>
      </c>
      <c r="H191" s="207"/>
      <c r="I191" s="207"/>
      <c r="J191" s="97"/>
    </row>
    <row r="192" spans="1:10">
      <c r="A192" s="217" t="s">
        <v>17</v>
      </c>
      <c r="B192" s="217" t="s">
        <v>414</v>
      </c>
      <c r="C192" s="217" t="s">
        <v>17</v>
      </c>
      <c r="D192" s="217" t="s">
        <v>17</v>
      </c>
      <c r="E192" s="217" t="s">
        <v>17</v>
      </c>
      <c r="F192" s="217" t="s">
        <v>17</v>
      </c>
      <c r="G192" s="219">
        <v>65000000</v>
      </c>
      <c r="H192" s="207"/>
      <c r="I192" s="207"/>
      <c r="J192" s="97"/>
    </row>
    <row r="193" spans="1:13">
      <c r="A193" s="217" t="s">
        <v>17</v>
      </c>
      <c r="B193" s="217" t="s">
        <v>414</v>
      </c>
      <c r="C193" s="217" t="s">
        <v>530</v>
      </c>
      <c r="D193" s="217" t="s">
        <v>17</v>
      </c>
      <c r="E193" s="217" t="s">
        <v>17</v>
      </c>
      <c r="F193" s="217" t="s">
        <v>17</v>
      </c>
      <c r="G193" s="219">
        <v>65000000</v>
      </c>
      <c r="H193" s="207"/>
      <c r="I193" s="207"/>
      <c r="J193" s="97"/>
    </row>
    <row r="194" spans="1:13">
      <c r="A194" s="217" t="s">
        <v>17</v>
      </c>
      <c r="B194" s="217" t="s">
        <v>414</v>
      </c>
      <c r="C194" s="217" t="s">
        <v>530</v>
      </c>
      <c r="D194" s="217" t="s">
        <v>534</v>
      </c>
      <c r="E194" s="217" t="s">
        <v>17</v>
      </c>
      <c r="F194" s="217" t="s">
        <v>17</v>
      </c>
      <c r="G194" s="219">
        <v>65000000</v>
      </c>
      <c r="H194" s="207"/>
      <c r="I194" s="207"/>
      <c r="J194" s="97"/>
    </row>
    <row r="195" spans="1:13">
      <c r="A195" s="217" t="s">
        <v>17</v>
      </c>
      <c r="B195" s="217" t="s">
        <v>414</v>
      </c>
      <c r="C195" s="217" t="s">
        <v>530</v>
      </c>
      <c r="D195" s="217" t="s">
        <v>534</v>
      </c>
      <c r="E195" s="217" t="s">
        <v>453</v>
      </c>
      <c r="F195" s="217" t="s">
        <v>17</v>
      </c>
      <c r="G195" s="219">
        <v>65000000</v>
      </c>
      <c r="H195" s="207"/>
      <c r="I195" s="207"/>
      <c r="J195" s="97"/>
    </row>
    <row r="196" spans="1:13">
      <c r="A196" s="217" t="s">
        <v>17</v>
      </c>
      <c r="B196" s="217" t="s">
        <v>414</v>
      </c>
      <c r="C196" s="217" t="s">
        <v>530</v>
      </c>
      <c r="D196" s="217" t="s">
        <v>534</v>
      </c>
      <c r="E196" s="217" t="s">
        <v>453</v>
      </c>
      <c r="F196" s="217" t="s">
        <v>454</v>
      </c>
      <c r="G196" s="219">
        <v>65000000</v>
      </c>
      <c r="H196" s="207"/>
      <c r="I196" s="207"/>
      <c r="J196" s="97"/>
    </row>
    <row r="199" spans="1:13" s="84" customFormat="1" ht="18.75">
      <c r="A199" s="85" t="s">
        <v>18</v>
      </c>
      <c r="B199" s="85"/>
      <c r="C199" s="86"/>
      <c r="D199" s="86"/>
      <c r="E199" s="554" t="s">
        <v>216</v>
      </c>
      <c r="F199" s="554"/>
      <c r="G199" s="554"/>
      <c r="H199" s="85"/>
      <c r="I199" s="85"/>
      <c r="J199" s="85"/>
    </row>
    <row r="200" spans="1:13" s="88" customFormat="1" ht="18.75">
      <c r="A200" s="87" t="s">
        <v>293</v>
      </c>
      <c r="B200" s="87"/>
      <c r="C200" s="87" t="s">
        <v>167</v>
      </c>
      <c r="D200" s="87"/>
      <c r="E200" s="506" t="s">
        <v>333</v>
      </c>
      <c r="F200" s="506"/>
      <c r="G200" s="506"/>
      <c r="H200" s="87"/>
      <c r="I200" s="87"/>
      <c r="J200" s="75"/>
      <c r="K200" s="75"/>
      <c r="L200" s="75"/>
      <c r="M200" s="75"/>
    </row>
    <row r="201" spans="1:13" s="88" customFormat="1" ht="18.75">
      <c r="A201" s="89" t="s">
        <v>213</v>
      </c>
      <c r="B201" s="89"/>
      <c r="C201" s="89" t="s">
        <v>168</v>
      </c>
      <c r="D201" s="89"/>
      <c r="E201" s="550" t="s">
        <v>213</v>
      </c>
      <c r="F201" s="550"/>
      <c r="G201" s="550"/>
      <c r="H201" s="89"/>
      <c r="I201" s="89"/>
      <c r="J201" s="84"/>
    </row>
  </sheetData>
  <mergeCells count="4">
    <mergeCell ref="A4:G4"/>
    <mergeCell ref="E199:G199"/>
    <mergeCell ref="E200:G200"/>
    <mergeCell ref="E201:G201"/>
  </mergeCells>
  <printOptions horizontalCentered="1"/>
  <pageMargins left="0.78740157480314965" right="0.78740157480314965" top="0.47244094488188981" bottom="0.39370078740157483" header="0.31496062992125984" footer="0.31496062992125984"/>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G40"/>
  <sheetViews>
    <sheetView workbookViewId="0">
      <selection activeCell="E5" sqref="E5"/>
    </sheetView>
  </sheetViews>
  <sheetFormatPr defaultColWidth="9" defaultRowHeight="15.75"/>
  <cols>
    <col min="1" max="1" width="5.25" style="76" customWidth="1"/>
    <col min="2" max="2" width="58.875" style="76" customWidth="1"/>
    <col min="3" max="3" width="14.5" style="76" customWidth="1"/>
    <col min="4" max="4" width="14" style="76" customWidth="1"/>
    <col min="5" max="5" width="14.25" style="76" customWidth="1"/>
    <col min="6" max="16384" width="9" style="76"/>
  </cols>
  <sheetData>
    <row r="1" spans="1:7" ht="18.75">
      <c r="A1" s="98" t="s">
        <v>670</v>
      </c>
      <c r="B1" s="98"/>
      <c r="C1" s="75"/>
      <c r="D1" s="75"/>
      <c r="E1" s="17" t="s">
        <v>174</v>
      </c>
    </row>
    <row r="2" spans="1:7">
      <c r="A2" s="551" t="s">
        <v>296</v>
      </c>
      <c r="B2" s="551"/>
      <c r="C2" s="551"/>
      <c r="D2" s="551"/>
      <c r="E2" s="551"/>
    </row>
    <row r="3" spans="1:7">
      <c r="A3" s="551" t="s">
        <v>673</v>
      </c>
      <c r="B3" s="551"/>
      <c r="C3" s="551"/>
      <c r="D3" s="551"/>
      <c r="E3" s="551"/>
    </row>
    <row r="4" spans="1:7" ht="18.75">
      <c r="B4" s="554" t="s">
        <v>221</v>
      </c>
      <c r="C4" s="554"/>
      <c r="D4" s="554"/>
      <c r="E4" s="554"/>
      <c r="F4" s="86"/>
      <c r="G4" s="86"/>
    </row>
    <row r="5" spans="1:7" ht="18.75" customHeight="1">
      <c r="D5" s="87"/>
      <c r="E5" s="90" t="s">
        <v>186</v>
      </c>
    </row>
    <row r="6" spans="1:7">
      <c r="A6" s="558" t="s">
        <v>21</v>
      </c>
      <c r="B6" s="560" t="s">
        <v>176</v>
      </c>
      <c r="C6" s="560" t="s">
        <v>195</v>
      </c>
      <c r="D6" s="562" t="s">
        <v>336</v>
      </c>
      <c r="E6" s="563"/>
    </row>
    <row r="7" spans="1:7">
      <c r="A7" s="559"/>
      <c r="B7" s="561"/>
      <c r="C7" s="561"/>
      <c r="D7" s="108" t="s">
        <v>282</v>
      </c>
      <c r="E7" s="108" t="s">
        <v>283</v>
      </c>
    </row>
    <row r="8" spans="1:7">
      <c r="A8" s="101" t="s">
        <v>1</v>
      </c>
      <c r="B8" s="101" t="s">
        <v>2</v>
      </c>
      <c r="C8" s="101">
        <v>1</v>
      </c>
      <c r="D8" s="101">
        <v>2</v>
      </c>
      <c r="E8" s="101">
        <v>4</v>
      </c>
    </row>
    <row r="9" spans="1:7" ht="18.75" customHeight="1">
      <c r="A9" s="400" t="s">
        <v>1</v>
      </c>
      <c r="B9" s="401" t="s">
        <v>297</v>
      </c>
      <c r="C9" s="402">
        <f>30000000+5988000+6986000+19800000</f>
        <v>62774000</v>
      </c>
      <c r="D9" s="400"/>
      <c r="E9" s="402">
        <f>30000000+5988000+6986000+19800000</f>
        <v>62774000</v>
      </c>
    </row>
    <row r="10" spans="1:7" ht="15" customHeight="1">
      <c r="A10" s="403" t="s">
        <v>111</v>
      </c>
      <c r="B10" s="404" t="s">
        <v>298</v>
      </c>
      <c r="C10" s="404"/>
      <c r="D10" s="404"/>
      <c r="E10" s="401"/>
    </row>
    <row r="11" spans="1:7" ht="15" customHeight="1">
      <c r="A11" s="403">
        <v>1</v>
      </c>
      <c r="B11" s="405" t="s">
        <v>350</v>
      </c>
      <c r="C11" s="405"/>
      <c r="D11" s="405"/>
      <c r="E11" s="405"/>
    </row>
    <row r="12" spans="1:7" ht="15" customHeight="1">
      <c r="A12" s="403">
        <v>2</v>
      </c>
      <c r="B12" s="405" t="s">
        <v>299</v>
      </c>
      <c r="C12" s="405"/>
      <c r="D12" s="405"/>
      <c r="E12" s="405"/>
    </row>
    <row r="13" spans="1:7" ht="15" customHeight="1">
      <c r="A13" s="403">
        <v>3</v>
      </c>
      <c r="B13" s="405" t="s">
        <v>312</v>
      </c>
      <c r="C13" s="402">
        <f>30000000+5988000+6986000+19800000</f>
        <v>62774000</v>
      </c>
      <c r="D13" s="405"/>
      <c r="E13" s="402">
        <f>30000000+5988000+6986000+19800000</f>
        <v>62774000</v>
      </c>
    </row>
    <row r="14" spans="1:7" ht="15" customHeight="1">
      <c r="A14" s="403"/>
      <c r="B14" s="405" t="s">
        <v>300</v>
      </c>
      <c r="C14" s="402">
        <f>30000000+5988000+6986000+19800000</f>
        <v>62774000</v>
      </c>
      <c r="D14" s="405"/>
      <c r="E14" s="402">
        <f>30000000+5988000+6986000+19800000</f>
        <v>62774000</v>
      </c>
    </row>
    <row r="15" spans="1:7" ht="15" customHeight="1">
      <c r="A15" s="403"/>
      <c r="B15" s="405" t="s">
        <v>301</v>
      </c>
      <c r="C15" s="405"/>
      <c r="D15" s="405"/>
      <c r="E15" s="405"/>
    </row>
    <row r="16" spans="1:7" ht="15" customHeight="1">
      <c r="A16" s="403"/>
      <c r="B16" s="405" t="s">
        <v>302</v>
      </c>
      <c r="C16" s="405"/>
      <c r="D16" s="405"/>
      <c r="E16" s="405"/>
    </row>
    <row r="17" spans="1:7" ht="15" customHeight="1">
      <c r="A17" s="403"/>
      <c r="B17" s="405" t="s">
        <v>303</v>
      </c>
      <c r="C17" s="405"/>
      <c r="D17" s="405"/>
      <c r="E17" s="405"/>
    </row>
    <row r="18" spans="1:7" ht="15" customHeight="1">
      <c r="A18" s="403"/>
      <c r="B18" s="405" t="s">
        <v>304</v>
      </c>
      <c r="C18" s="405"/>
      <c r="D18" s="405"/>
      <c r="E18" s="405"/>
    </row>
    <row r="19" spans="1:7" ht="15" customHeight="1">
      <c r="A19" s="403">
        <v>4</v>
      </c>
      <c r="B19" s="405" t="s">
        <v>305</v>
      </c>
      <c r="C19" s="405"/>
      <c r="D19" s="405"/>
      <c r="E19" s="405"/>
    </row>
    <row r="20" spans="1:7" ht="15" customHeight="1">
      <c r="A20" s="403" t="s">
        <v>76</v>
      </c>
      <c r="B20" s="404" t="s">
        <v>306</v>
      </c>
      <c r="C20" s="404"/>
      <c r="D20" s="404"/>
      <c r="E20" s="401"/>
    </row>
    <row r="21" spans="1:7" ht="15" customHeight="1">
      <c r="A21" s="400" t="s">
        <v>2</v>
      </c>
      <c r="B21" s="401" t="s">
        <v>307</v>
      </c>
      <c r="C21" s="406">
        <f>C28</f>
        <v>62774000</v>
      </c>
      <c r="D21" s="401"/>
      <c r="E21" s="407">
        <f>E28</f>
        <v>62774000</v>
      </c>
    </row>
    <row r="22" spans="1:7" ht="15" customHeight="1">
      <c r="A22" s="403" t="s">
        <v>111</v>
      </c>
      <c r="B22" s="404" t="s">
        <v>235</v>
      </c>
      <c r="C22" s="404"/>
      <c r="D22" s="404"/>
      <c r="E22" s="408"/>
    </row>
    <row r="23" spans="1:7" ht="15" customHeight="1">
      <c r="A23" s="403" t="s">
        <v>76</v>
      </c>
      <c r="B23" s="404" t="s">
        <v>236</v>
      </c>
      <c r="C23" s="404"/>
      <c r="D23" s="404"/>
      <c r="E23" s="405"/>
    </row>
    <row r="24" spans="1:7" ht="15" customHeight="1">
      <c r="A24" s="403">
        <v>1</v>
      </c>
      <c r="B24" s="405" t="s">
        <v>308</v>
      </c>
      <c r="C24" s="405"/>
      <c r="D24" s="405"/>
      <c r="E24" s="405"/>
    </row>
    <row r="25" spans="1:7" ht="15" customHeight="1">
      <c r="A25" s="403">
        <v>2</v>
      </c>
      <c r="B25" s="405" t="s">
        <v>309</v>
      </c>
      <c r="C25" s="405"/>
      <c r="D25" s="405"/>
      <c r="E25" s="405"/>
    </row>
    <row r="26" spans="1:7" ht="15" customHeight="1">
      <c r="A26" s="403">
        <v>3</v>
      </c>
      <c r="B26" s="405" t="s">
        <v>310</v>
      </c>
      <c r="C26" s="405"/>
      <c r="D26" s="405"/>
      <c r="E26" s="405"/>
    </row>
    <row r="27" spans="1:7" ht="15" customHeight="1">
      <c r="A27" s="403">
        <v>4</v>
      </c>
      <c r="B27" s="405" t="s">
        <v>311</v>
      </c>
      <c r="C27" s="405"/>
      <c r="D27" s="405"/>
      <c r="E27" s="405"/>
    </row>
    <row r="28" spans="1:7" ht="15" customHeight="1">
      <c r="A28" s="403">
        <v>5</v>
      </c>
      <c r="B28" s="405" t="s">
        <v>669</v>
      </c>
      <c r="C28" s="402">
        <f>30000000+5988000+6986000+19800000</f>
        <v>62774000</v>
      </c>
      <c r="D28" s="405"/>
      <c r="E28" s="402">
        <f>30000000+5988000+6986000+19800000</f>
        <v>62774000</v>
      </c>
    </row>
    <row r="29" spans="1:7" ht="3" hidden="1" customHeight="1">
      <c r="B29" s="103" t="s">
        <v>169</v>
      </c>
      <c r="C29" s="103"/>
      <c r="D29" s="103"/>
      <c r="E29" s="103"/>
    </row>
    <row r="30" spans="1:7" ht="12.75" customHeight="1">
      <c r="B30" s="99"/>
      <c r="C30" s="99"/>
      <c r="D30" s="99"/>
      <c r="E30" s="99"/>
    </row>
    <row r="31" spans="1:7" s="88" customFormat="1" ht="18.75">
      <c r="B31" s="86"/>
      <c r="C31" s="554" t="s">
        <v>215</v>
      </c>
      <c r="D31" s="554"/>
      <c r="E31" s="554"/>
      <c r="F31" s="86"/>
      <c r="G31" s="86"/>
    </row>
    <row r="32" spans="1:7" s="88" customFormat="1" ht="18.75">
      <c r="B32" s="87" t="s">
        <v>167</v>
      </c>
      <c r="C32" s="506" t="s">
        <v>333</v>
      </c>
      <c r="D32" s="506"/>
      <c r="E32" s="506"/>
      <c r="F32" s="75"/>
      <c r="G32" s="75"/>
    </row>
    <row r="33" spans="2:7" s="88" customFormat="1" ht="18.75">
      <c r="B33" s="89" t="s">
        <v>168</v>
      </c>
      <c r="C33" s="550" t="s">
        <v>213</v>
      </c>
      <c r="D33" s="550"/>
      <c r="E33" s="550"/>
      <c r="F33" s="84"/>
      <c r="G33" s="84"/>
    </row>
    <row r="34" spans="2:7">
      <c r="B34" s="100"/>
      <c r="C34" s="100"/>
      <c r="D34" s="100"/>
    </row>
    <row r="35" spans="2:7">
      <c r="B35" s="100"/>
      <c r="C35" s="100"/>
      <c r="D35" s="100"/>
    </row>
    <row r="36" spans="2:7">
      <c r="B36" s="100"/>
      <c r="C36" s="100"/>
      <c r="D36" s="100"/>
    </row>
    <row r="37" spans="2:7">
      <c r="B37" s="100"/>
      <c r="C37" s="100"/>
      <c r="D37" s="100"/>
    </row>
    <row r="38" spans="2:7">
      <c r="B38" s="100"/>
      <c r="C38" s="100"/>
      <c r="D38" s="100"/>
    </row>
    <row r="39" spans="2:7">
      <c r="B39" s="100"/>
      <c r="C39" s="100"/>
      <c r="D39" s="100"/>
    </row>
    <row r="40" spans="2:7">
      <c r="B40" s="100"/>
      <c r="C40" s="100"/>
      <c r="D40" s="100"/>
    </row>
  </sheetData>
  <mergeCells count="10">
    <mergeCell ref="C33:E33"/>
    <mergeCell ref="B4:E4"/>
    <mergeCell ref="C31:E31"/>
    <mergeCell ref="C32:E32"/>
    <mergeCell ref="D6:E6"/>
    <mergeCell ref="A2:E2"/>
    <mergeCell ref="A3:E3"/>
    <mergeCell ref="A6:A7"/>
    <mergeCell ref="B6:B7"/>
    <mergeCell ref="C6:C7"/>
  </mergeCells>
  <printOptions horizontalCentered="1"/>
  <pageMargins left="0.47244094488188981" right="0.47244094488188981" top="0.47244094488188981" bottom="0.47244094488188981"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H31"/>
  <sheetViews>
    <sheetView workbookViewId="0">
      <selection activeCell="G5" sqref="G5"/>
    </sheetView>
  </sheetViews>
  <sheetFormatPr defaultColWidth="9" defaultRowHeight="15.75"/>
  <cols>
    <col min="1" max="1" width="5.25" style="166" customWidth="1"/>
    <col min="2" max="2" width="54" style="166" customWidth="1"/>
    <col min="3" max="3" width="13.5" style="166" customWidth="1"/>
    <col min="4" max="4" width="13" style="166" customWidth="1"/>
    <col min="5" max="5" width="7.875" style="166" customWidth="1"/>
    <col min="6" max="6" width="14.5" style="166" customWidth="1"/>
    <col min="7" max="7" width="12.25" style="166" customWidth="1"/>
    <col min="8" max="16384" width="9" style="166"/>
  </cols>
  <sheetData>
    <row r="1" spans="1:7" ht="18.75">
      <c r="A1" s="98" t="str">
        <f>'66'!A1</f>
        <v>ỦY BAN NHÂN DÂN XÃ ĐĂKUI</v>
      </c>
      <c r="C1" s="102"/>
      <c r="D1" s="102"/>
      <c r="E1" s="102"/>
      <c r="F1" s="102"/>
      <c r="G1" s="165" t="s">
        <v>175</v>
      </c>
    </row>
    <row r="2" spans="1:7">
      <c r="A2" s="567" t="s">
        <v>313</v>
      </c>
      <c r="B2" s="567"/>
      <c r="C2" s="567"/>
      <c r="D2" s="567"/>
      <c r="E2" s="567"/>
      <c r="F2" s="567"/>
      <c r="G2" s="567"/>
    </row>
    <row r="3" spans="1:7">
      <c r="A3" s="567" t="s">
        <v>671</v>
      </c>
      <c r="B3" s="567"/>
      <c r="C3" s="567"/>
      <c r="D3" s="567"/>
      <c r="E3" s="567"/>
      <c r="F3" s="567"/>
      <c r="G3" s="567"/>
    </row>
    <row r="4" spans="1:7" ht="18.75">
      <c r="B4" s="565" t="s">
        <v>221</v>
      </c>
      <c r="C4" s="565"/>
      <c r="D4" s="565"/>
      <c r="E4" s="565"/>
      <c r="F4" s="565"/>
      <c r="G4" s="565"/>
    </row>
    <row r="5" spans="1:7">
      <c r="D5" s="171"/>
      <c r="G5" s="164" t="s">
        <v>186</v>
      </c>
    </row>
    <row r="6" spans="1:7" ht="7.5" customHeight="1"/>
    <row r="7" spans="1:7" ht="27.75" customHeight="1">
      <c r="A7" s="558" t="s">
        <v>21</v>
      </c>
      <c r="B7" s="560" t="s">
        <v>176</v>
      </c>
      <c r="C7" s="560" t="s">
        <v>195</v>
      </c>
      <c r="D7" s="562" t="s">
        <v>295</v>
      </c>
      <c r="E7" s="566"/>
      <c r="F7" s="563"/>
      <c r="G7" s="560" t="s">
        <v>294</v>
      </c>
    </row>
    <row r="8" spans="1:7" ht="32.25" customHeight="1">
      <c r="A8" s="559"/>
      <c r="B8" s="561"/>
      <c r="C8" s="561"/>
      <c r="D8" s="104" t="s">
        <v>314</v>
      </c>
      <c r="E8" s="104" t="s">
        <v>315</v>
      </c>
      <c r="F8" s="104" t="s">
        <v>316</v>
      </c>
      <c r="G8" s="561"/>
    </row>
    <row r="9" spans="1:7" s="172" customFormat="1" ht="16.5" customHeight="1">
      <c r="A9" s="105" t="s">
        <v>1</v>
      </c>
      <c r="B9" s="106" t="s">
        <v>2</v>
      </c>
      <c r="C9" s="106">
        <v>1</v>
      </c>
      <c r="D9" s="107">
        <v>2</v>
      </c>
      <c r="E9" s="107">
        <v>3</v>
      </c>
      <c r="F9" s="107">
        <v>4</v>
      </c>
      <c r="G9" s="106">
        <v>5</v>
      </c>
    </row>
    <row r="10" spans="1:7" ht="21.95" customHeight="1">
      <c r="A10" s="227" t="s">
        <v>1</v>
      </c>
      <c r="B10" s="228" t="s">
        <v>297</v>
      </c>
      <c r="C10" s="229">
        <f>D10</f>
        <v>1378000000</v>
      </c>
      <c r="D10" s="193">
        <v>1378000000</v>
      </c>
      <c r="E10" s="230"/>
      <c r="F10" s="230"/>
      <c r="G10" s="230"/>
    </row>
    <row r="11" spans="1:7" ht="21.95" customHeight="1">
      <c r="A11" s="227" t="s">
        <v>2</v>
      </c>
      <c r="B11" s="228" t="s">
        <v>307</v>
      </c>
      <c r="C11" s="231"/>
      <c r="D11" s="231"/>
      <c r="E11" s="231"/>
      <c r="F11" s="232"/>
      <c r="G11" s="231"/>
    </row>
    <row r="12" spans="1:7" ht="21.95" customHeight="1">
      <c r="A12" s="227" t="s">
        <v>111</v>
      </c>
      <c r="B12" s="228" t="s">
        <v>235</v>
      </c>
      <c r="C12" s="233"/>
      <c r="D12" s="233"/>
      <c r="E12" s="233"/>
      <c r="F12" s="232"/>
      <c r="G12" s="233"/>
    </row>
    <row r="13" spans="1:7" ht="30" customHeight="1">
      <c r="A13" s="227" t="s">
        <v>76</v>
      </c>
      <c r="B13" s="228" t="s">
        <v>387</v>
      </c>
      <c r="C13" s="233"/>
      <c r="D13" s="233"/>
      <c r="E13" s="233"/>
      <c r="F13" s="232"/>
      <c r="G13" s="233"/>
    </row>
    <row r="14" spans="1:7" ht="21.95" customHeight="1">
      <c r="A14" s="227" t="s">
        <v>93</v>
      </c>
      <c r="B14" s="228" t="s">
        <v>236</v>
      </c>
      <c r="C14" s="233"/>
      <c r="D14" s="233"/>
      <c r="E14" s="233"/>
      <c r="F14" s="234"/>
      <c r="G14" s="233"/>
    </row>
    <row r="15" spans="1:7" ht="21.95" customHeight="1">
      <c r="A15" s="235">
        <v>1</v>
      </c>
      <c r="B15" s="236" t="s">
        <v>308</v>
      </c>
      <c r="C15" s="237"/>
      <c r="D15" s="237"/>
      <c r="E15" s="237"/>
      <c r="F15" s="234"/>
      <c r="G15" s="237"/>
    </row>
    <row r="16" spans="1:7" ht="21.95" customHeight="1">
      <c r="A16" s="235">
        <v>2</v>
      </c>
      <c r="B16" s="236" t="s">
        <v>309</v>
      </c>
      <c r="C16" s="237"/>
      <c r="D16" s="237"/>
      <c r="E16" s="237"/>
      <c r="F16" s="234"/>
      <c r="G16" s="237"/>
    </row>
    <row r="17" spans="1:8" ht="21.95" customHeight="1">
      <c r="A17" s="235">
        <v>3</v>
      </c>
      <c r="B17" s="236" t="s">
        <v>310</v>
      </c>
      <c r="C17" s="237"/>
      <c r="D17" s="237"/>
      <c r="E17" s="237"/>
      <c r="F17" s="234"/>
      <c r="G17" s="237"/>
    </row>
    <row r="18" spans="1:8" ht="21.95" customHeight="1">
      <c r="A18" s="235">
        <v>4</v>
      </c>
      <c r="B18" s="236" t="s">
        <v>311</v>
      </c>
      <c r="C18" s="237"/>
      <c r="D18" s="222"/>
      <c r="E18" s="237"/>
      <c r="F18" s="234"/>
      <c r="G18" s="237"/>
    </row>
    <row r="19" spans="1:8" ht="21.95" customHeight="1">
      <c r="A19" s="235">
        <v>5</v>
      </c>
      <c r="B19" s="103" t="s">
        <v>669</v>
      </c>
      <c r="C19" s="238">
        <f>D19</f>
        <v>166694000</v>
      </c>
      <c r="D19" s="223">
        <f>103920000+62774000</f>
        <v>166694000</v>
      </c>
      <c r="E19" s="237"/>
      <c r="F19" s="240"/>
      <c r="G19" s="237"/>
    </row>
    <row r="20" spans="1:8" ht="12.75" customHeight="1">
      <c r="A20" s="224"/>
      <c r="B20" s="225"/>
      <c r="C20" s="225"/>
      <c r="D20" s="225"/>
      <c r="E20" s="225"/>
      <c r="F20" s="226"/>
      <c r="G20" s="225"/>
    </row>
    <row r="21" spans="1:8" ht="10.5" customHeight="1">
      <c r="B21" s="173"/>
      <c r="C21" s="173"/>
      <c r="D21" s="173"/>
      <c r="E21" s="173"/>
      <c r="F21" s="174"/>
      <c r="G21" s="173"/>
    </row>
    <row r="22" spans="1:8" s="169" customFormat="1" ht="18.75">
      <c r="B22" s="168"/>
      <c r="C22" s="565" t="s">
        <v>214</v>
      </c>
      <c r="D22" s="565"/>
      <c r="E22" s="565"/>
      <c r="F22" s="565"/>
      <c r="G22" s="565"/>
      <c r="H22" s="168"/>
    </row>
    <row r="23" spans="1:8" s="169" customFormat="1" ht="18.75">
      <c r="B23" s="171" t="s">
        <v>167</v>
      </c>
      <c r="C23" s="567" t="s">
        <v>333</v>
      </c>
      <c r="D23" s="567"/>
      <c r="E23" s="567"/>
      <c r="F23" s="567"/>
      <c r="G23" s="567"/>
      <c r="H23" s="102"/>
    </row>
    <row r="24" spans="1:8" s="169" customFormat="1" ht="18.75">
      <c r="B24" s="175" t="s">
        <v>168</v>
      </c>
      <c r="C24" s="564" t="s">
        <v>213</v>
      </c>
      <c r="D24" s="564"/>
      <c r="E24" s="564"/>
      <c r="F24" s="564"/>
      <c r="G24" s="564"/>
      <c r="H24" s="170"/>
    </row>
    <row r="25" spans="1:8">
      <c r="B25" s="167"/>
      <c r="C25" s="167"/>
      <c r="D25" s="167"/>
      <c r="E25" s="167"/>
      <c r="G25" s="167"/>
    </row>
    <row r="26" spans="1:8">
      <c r="A26" s="170"/>
      <c r="C26" s="167"/>
      <c r="D26" s="167"/>
      <c r="E26" s="167"/>
      <c r="G26" s="167"/>
    </row>
    <row r="27" spans="1:8">
      <c r="B27" s="167"/>
      <c r="C27" s="167"/>
      <c r="D27" s="167"/>
      <c r="E27" s="167"/>
      <c r="G27" s="167"/>
    </row>
    <row r="28" spans="1:8">
      <c r="B28" s="167"/>
      <c r="C28" s="167"/>
      <c r="D28" s="167"/>
      <c r="E28" s="167"/>
      <c r="G28" s="167"/>
    </row>
    <row r="29" spans="1:8">
      <c r="B29" s="167"/>
      <c r="C29" s="167"/>
      <c r="D29" s="167"/>
      <c r="E29" s="167"/>
      <c r="G29" s="167"/>
    </row>
    <row r="30" spans="1:8">
      <c r="B30" s="167"/>
      <c r="C30" s="167"/>
      <c r="D30" s="167"/>
      <c r="E30" s="167"/>
      <c r="G30" s="167"/>
    </row>
    <row r="31" spans="1:8">
      <c r="B31" s="167"/>
      <c r="C31" s="167"/>
      <c r="D31" s="167"/>
      <c r="E31" s="167"/>
      <c r="G31" s="167"/>
    </row>
  </sheetData>
  <mergeCells count="11">
    <mergeCell ref="A2:G2"/>
    <mergeCell ref="A3:G3"/>
    <mergeCell ref="G7:G8"/>
    <mergeCell ref="A7:A8"/>
    <mergeCell ref="B7:B8"/>
    <mergeCell ref="C24:G24"/>
    <mergeCell ref="B4:G4"/>
    <mergeCell ref="D7:F7"/>
    <mergeCell ref="C22:G22"/>
    <mergeCell ref="C23:G23"/>
    <mergeCell ref="C7:C8"/>
  </mergeCells>
  <printOptions horizontalCentered="1"/>
  <pageMargins left="0.24" right="0.16" top="0.47244094488188981" bottom="0.3937007874015748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58</vt:lpstr>
      <vt:lpstr>PB 01</vt:lpstr>
      <vt:lpstr>PB 02</vt:lpstr>
      <vt:lpstr>PB 03</vt:lpstr>
      <vt:lpstr>62</vt:lpstr>
      <vt:lpstr>63</vt:lpstr>
      <vt:lpstr>64</vt:lpstr>
      <vt:lpstr>66</vt:lpstr>
      <vt:lpstr>67</vt:lpstr>
      <vt:lpstr>69</vt:lpstr>
      <vt:lpstr>72</vt:lpstr>
      <vt:lpstr>Sheet1</vt:lpstr>
      <vt:lpstr>'72'!loai_74</vt:lpstr>
      <vt:lpstr>'72'!loai_74_name</vt:lpstr>
      <vt:lpstr>'58'!Print_Area</vt:lpstr>
      <vt:lpstr>'62'!Print_Area</vt:lpstr>
      <vt:lpstr>'63'!Print_Area</vt:lpstr>
      <vt:lpstr>'64'!Print_Area</vt:lpstr>
      <vt:lpstr>'66'!Print_Area</vt:lpstr>
      <vt:lpstr>'67'!Print_Area</vt:lpstr>
      <vt:lpstr>'69'!Print_Area</vt:lpstr>
      <vt:lpstr>'72'!Print_Area</vt:lpstr>
      <vt:lpstr>'PB 02'!Print_Area</vt:lpstr>
      <vt:lpstr>'PB 03'!Print_Area</vt:lpstr>
      <vt:lpstr>'66'!Print_Titles</vt:lpstr>
      <vt:lpstr>'67'!Print_Titles</vt:lpstr>
      <vt:lpstr>'69'!Print_Titles</vt:lpstr>
      <vt:lpstr>'PB 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mau1</dc:title>
  <dc:creator>DO QUNG HUNG</dc:creator>
  <cp:lastModifiedBy>Administrator</cp:lastModifiedBy>
  <cp:lastPrinted>2026-03-19T02:01:38Z</cp:lastPrinted>
  <dcterms:created xsi:type="dcterms:W3CDTF">1998-11-30T02:10:20Z</dcterms:created>
  <dcterms:modified xsi:type="dcterms:W3CDTF">2026-03-19T04:39:41Z</dcterms:modified>
</cp:coreProperties>
</file>